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370" windowHeight="8715" firstSheet="4" activeTab="4"/>
  </bookViews>
  <sheets>
    <sheet name="ПР" sheetId="1" state="hidden" r:id="rId1"/>
    <sheet name="ПРИЛОЖЕНИЕ" sheetId="2" state="hidden" r:id="rId2"/>
    <sheet name="ПРИЛ" sheetId="3" state="hidden" r:id="rId3"/>
    <sheet name="объекты" sheetId="4" state="hidden" r:id="rId4"/>
    <sheet name="АИП" sheetId="5" r:id="rId5"/>
    <sheet name="ПРИЛ2" sheetId="6" state="hidden" r:id="rId6"/>
    <sheet name="ПРИЛ1" sheetId="7" state="hidden" r:id="rId7"/>
    <sheet name="Л" sheetId="8" state="hidden" r:id="rId8"/>
  </sheets>
  <definedNames>
    <definedName name="_xlnm.Print_Titles" localSheetId="4">'АИП'!$9:$9</definedName>
    <definedName name="_xlnm.Print_Titles" localSheetId="2">'ПРИЛ'!$4:$4</definedName>
    <definedName name="_xlnm.Print_Titles" localSheetId="6">'ПРИЛ1'!$9:$9</definedName>
    <definedName name="_xlnm.Print_Titles" localSheetId="1">'ПРИЛОЖЕНИЕ'!$9:$9</definedName>
    <definedName name="_xlnm.Print_Area" localSheetId="4">'АИП'!$A$1:$Y$433</definedName>
    <definedName name="_xlnm.Print_Area" localSheetId="6">'ПРИЛ1'!$A$1:$C$537</definedName>
    <definedName name="_xlnm.Print_Area" localSheetId="1">'ПРИЛОЖЕНИЕ'!$A$1:$D$109</definedName>
  </definedNames>
  <calcPr fullCalcOnLoad="1"/>
</workbook>
</file>

<file path=xl/sharedStrings.xml><?xml version="1.0" encoding="utf-8"?>
<sst xmlns="http://schemas.openxmlformats.org/spreadsheetml/2006/main" count="1859" uniqueCount="1093">
  <si>
    <t>модернизация и оснащение ГУЗ ЯО "Областная клиническая онкологическая больница", г.Ярославль (в том числе строительство и реконструкция)</t>
  </si>
  <si>
    <t>газификация жилых домов, д.Малая Киселиха, Рыбинский муниципальный район</t>
  </si>
  <si>
    <t>Завершение строительства центра врача общей практики, п.Искра Октября, Рыбинский муниципальный район</t>
  </si>
  <si>
    <t>модернизация водопроводных сетей, с.Новый Некоуз (кредиторская задолженность)</t>
  </si>
  <si>
    <t>реконструкция водопровода д.Федурино, Даниловский муниципальный район</t>
  </si>
  <si>
    <t>строительство очистных сооружений канализации, г.Пошехонье</t>
  </si>
  <si>
    <t xml:space="preserve">реконструкция центральной котельной, г.Пошехонье </t>
  </si>
  <si>
    <t>Реконструкция цеха по производству льняного масла в МУП "Гаврилов-Ямский льновод"</t>
  </si>
  <si>
    <t>ПСД строительства газопровода к п.Мебельщиков, заводу по переработке ТБО, ДСУ (перевод на газовое отопление)</t>
  </si>
  <si>
    <t xml:space="preserve">I  Системы теплоснабжения </t>
  </si>
  <si>
    <t xml:space="preserve">Итого по III  разделу </t>
  </si>
  <si>
    <t xml:space="preserve">IV  Прочие работы </t>
  </si>
  <si>
    <t>1.6.</t>
  </si>
  <si>
    <t>Подготовка и переподготовка кадров</t>
  </si>
  <si>
    <t>1.7.</t>
  </si>
  <si>
    <t>1.8.</t>
  </si>
  <si>
    <t xml:space="preserve">Реконструкция тепловых сетей мкр. Аграрник,
п.Борисоглебский </t>
  </si>
  <si>
    <t>строительство котельной в Григорьевском психоневрологическом интернате, Ярославский муниципальный район (с инженерными коммуникациями) (проектные работы)</t>
  </si>
  <si>
    <t xml:space="preserve">Областная целевая программа «Укрепление материальной базы территориальной подсистемы единой государственной системы предупреждения и ликвидации чрезвычайных ситуаций Ярославской области и совершенствование мобилизационной готовности экономики области» </t>
  </si>
  <si>
    <t xml:space="preserve">Областная целевая программа «Пожарная безопасность» </t>
  </si>
  <si>
    <t xml:space="preserve">ПСД по газификации д.Ульяново, д.Кадищи,д.Ащерихи, д.Артемихи </t>
  </si>
  <si>
    <t>ПСД по газификации с.Середа</t>
  </si>
  <si>
    <t>Строительство газораспределительных сетей с.Середа</t>
  </si>
  <si>
    <t>Строительство  газораспределительных  сетей г. Любим</t>
  </si>
  <si>
    <t>ПСД  газификации д. Ермаково</t>
  </si>
  <si>
    <t>ПСД строительства газопровода и газификация д. Романовка</t>
  </si>
  <si>
    <t>Газификация д.Романовка</t>
  </si>
  <si>
    <t>ПСД строительства газопровода до с.Охотино и газификация с.Охотино</t>
  </si>
  <si>
    <t>ПСД строительства газопровода до д.Чебыхино и газификация д.Чебыхино</t>
  </si>
  <si>
    <t>газификация д.Поляны (в том числе кредиторская задолженность)</t>
  </si>
  <si>
    <t>строительство газораспределительных сетей, д.Поляна (в том числе проектные работы и кредиторская задолженность)</t>
  </si>
  <si>
    <t>газификация г.Гаврилов-Ям (в том числе кредиторская задолженность)</t>
  </si>
  <si>
    <t>газификация п.Новый (в том числе проектные работы)</t>
  </si>
  <si>
    <t>газификация с.Шопша (в том числе проектные работы)</t>
  </si>
  <si>
    <t>газификация с.Великое (в том числе кредиторская задолженность)</t>
  </si>
  <si>
    <r>
      <t xml:space="preserve">Даниловский муниципальный район, </t>
    </r>
    <r>
      <rPr>
        <sz val="12"/>
        <rFont val="Times New Roman"/>
        <family val="1"/>
      </rPr>
      <t>в том числе:</t>
    </r>
  </si>
  <si>
    <r>
      <t xml:space="preserve">Любимский муниципальный район, </t>
    </r>
    <r>
      <rPr>
        <sz val="12"/>
        <rFont val="Times New Roman"/>
        <family val="1"/>
      </rPr>
      <t>в том числе:</t>
    </r>
  </si>
  <si>
    <r>
      <t xml:space="preserve">Мышкинский муниципальный район, </t>
    </r>
    <r>
      <rPr>
        <sz val="12"/>
        <rFont val="Times New Roman"/>
        <family val="1"/>
      </rPr>
      <t>в том числе:</t>
    </r>
  </si>
  <si>
    <t>строительство линии хозфекальной канализации к жилому поселку "Майский ",  1 этап - разработка проектно-сметной  документации</t>
  </si>
  <si>
    <t>реконструкция котельной центральной районной больницы с увеличением мощности, г.Углич</t>
  </si>
  <si>
    <t>строительство системы канализации,  с.Чурьяково</t>
  </si>
  <si>
    <t>замена устаревших теплообменников на новые, г.Тутаев</t>
  </si>
  <si>
    <t>газификация улиц Заречная, Мясникова, Усыскина, Крестьянская, с.Большое Село (проектные работы)</t>
  </si>
  <si>
    <t>реконструкция угольной котельной с переводом на природный газ, п.Красный Октябрь (проектные работы)</t>
  </si>
  <si>
    <t>реконструкция угольной котельной средней образовательной школы, с.Высоково (в том числе проектные работы)</t>
  </si>
  <si>
    <t>Строительство межпоселкового газопровода до д.Черкасово</t>
  </si>
  <si>
    <t>Распределительные газовые сети г.Углича</t>
  </si>
  <si>
    <t>ПСД газификации левобережной части г. Углича</t>
  </si>
  <si>
    <t>Газификация п.Красные Ткачи</t>
  </si>
  <si>
    <t>Газификация п.Речной</t>
  </si>
  <si>
    <t>постановление Губернатора области</t>
  </si>
  <si>
    <t>ПГО -</t>
  </si>
  <si>
    <t>ПАО -</t>
  </si>
  <si>
    <t>постановление Администрации области</t>
  </si>
  <si>
    <t>Багряниковская специальная коррекционная агрошкола-интернат для детей-сирот и детей, оставшихся без попечения родителей</t>
  </si>
  <si>
    <t>Виды работ</t>
  </si>
  <si>
    <r>
      <t xml:space="preserve">Программа развития образования в Ярославской области на 2001-2003 и перспектива до 2005 (ПАО от 08.11.2000 № 197-а), </t>
    </r>
    <r>
      <rPr>
        <sz val="12"/>
        <rFont val="Times New Roman CYR"/>
        <family val="1"/>
      </rPr>
      <t>в том числе</t>
    </r>
  </si>
  <si>
    <t>реконструкция котельной на твердом топливе</t>
  </si>
  <si>
    <t>Сроки</t>
  </si>
  <si>
    <t xml:space="preserve"> (год)</t>
  </si>
  <si>
    <t>Сумма затрат по годам*, тыс.руб.</t>
  </si>
  <si>
    <t>Красноборская специальная школа для детей и подростков с девиантным поведением</t>
  </si>
  <si>
    <t>реконструкция котельной на жидком топливе</t>
  </si>
  <si>
    <t>2001-2002</t>
  </si>
  <si>
    <t>Центр детско-юношеского туризма</t>
  </si>
  <si>
    <t>реконструкция котельной, перевод на твердое топливо</t>
  </si>
  <si>
    <t>2004-2005</t>
  </si>
  <si>
    <t>Ярославский педагогический колледж</t>
  </si>
  <si>
    <t>завершение реконструкции здания № 2</t>
  </si>
  <si>
    <t>Техникум бытового сервиса (здание ПУ-27)</t>
  </si>
  <si>
    <t>реконструкция здания</t>
  </si>
  <si>
    <t>Центр художественного творчества учащихся</t>
  </si>
  <si>
    <t>2003-2004</t>
  </si>
  <si>
    <t>Экологический центр</t>
  </si>
  <si>
    <t>реконструкция теплицы</t>
  </si>
  <si>
    <t>МО -</t>
  </si>
  <si>
    <t>муниципальный округ</t>
  </si>
  <si>
    <t>введена в эксплуатацию</t>
  </si>
  <si>
    <t>2002 (ввод)</t>
  </si>
  <si>
    <t>Реконструкция котельной д. Андроники</t>
  </si>
  <si>
    <t>ПСД и строительство твердотопливной котельной в д. Красный Бор</t>
  </si>
  <si>
    <t>Реконструкция очистных сооружений канализации  в п. Борисоглебский</t>
  </si>
  <si>
    <t>Реконструкция артезианских скажин (5 шт)</t>
  </si>
  <si>
    <t xml:space="preserve">Реконструкция очистных сооружений канализации г. Мышкина </t>
  </si>
  <si>
    <t>Строительство комплекса сооружений подземного водоснабжения пос. Некрасовское</t>
  </si>
  <si>
    <t xml:space="preserve">Строительство водоочистных сооружений в п. Пречистое </t>
  </si>
  <si>
    <t>ПСД по реконструкции системы водоснабжения улиц п. Пречистое</t>
  </si>
  <si>
    <t>Реконструкция городских очистных сооружений канализации</t>
  </si>
  <si>
    <t>Модернизация очистных сооружений канализации п. Ивановское</t>
  </si>
  <si>
    <t xml:space="preserve">Реконструкция водоочистных сооружений  в с. Горки </t>
  </si>
  <si>
    <t>Реконструкция водоочистных сооружений  в с. Купанское</t>
  </si>
  <si>
    <t>Реконструкция водоочистных сооружений  в п. Ивановское</t>
  </si>
  <si>
    <t>Строительство газораспределительных сетей в зоне газопровода до д.Вощиково и газификация д.Вощиково</t>
  </si>
  <si>
    <t xml:space="preserve">Реконструкция и строительство здания училища культуры, ул.Слепнева, г.Ярославль (кредиторская задолженность) </t>
  </si>
  <si>
    <t>Строительство газораспределительных сетей в зоне газопровода до п.Шурскол</t>
  </si>
  <si>
    <t>Школа на 240 уч.мест, с.Середа, Даниловский МО</t>
  </si>
  <si>
    <t xml:space="preserve">Педколледж на 320 уч.мест, г.Углич </t>
  </si>
  <si>
    <t>2001-2004</t>
  </si>
  <si>
    <t>Школа на 192 уч.места, с.Дмитриевское, Даниловский муниципальный округ</t>
  </si>
  <si>
    <t>Школа на 700 уч.мест, п.Туношна, Ярославский муниципальный округ</t>
  </si>
  <si>
    <t>Хозяйственый блок Семибратовского детского дома Центр Духовного Возрождения, Ростовский МО</t>
  </si>
  <si>
    <t>Оздоровительно-образовательный центр "Ить"</t>
  </si>
  <si>
    <t>2001-2005</t>
  </si>
  <si>
    <t>газификация левобережного района, г.Тутаев (в том числе проектные работы и кредиторская задолженность)</t>
  </si>
  <si>
    <t>дорожники</t>
  </si>
  <si>
    <t xml:space="preserve">Жилищно-коммунальное хозяйство </t>
  </si>
  <si>
    <t xml:space="preserve">Культура, кинематография, средства массовой информации  </t>
  </si>
  <si>
    <t>Здравоохранение, физическая культура и спорт</t>
  </si>
  <si>
    <t xml:space="preserve">Пристройка внутреннего здания Администрации Ярославской области, Советская пл., д.3, г.Ярославль (проектные работы) </t>
  </si>
  <si>
    <t>Здание диспетчерской службы транспортного управления Администрации Ярославской области, г.Ярославль (проектные работы)</t>
  </si>
  <si>
    <t>строительство канализационных сетей, п.Горушка, Даниловский муниципальный район (в том числе проектные работы)</t>
  </si>
  <si>
    <t>Реконструкция водоводаот насосной станции 1-ого подъема до станции фильтрации (проектные работы)</t>
  </si>
  <si>
    <t>Реконструкция водовода по ул.Ленина п.Константиновский</t>
  </si>
  <si>
    <t>Реконструкция водовода от ТМЗ до  п.Константиновский</t>
  </si>
  <si>
    <t>Устройство системы канализации от жилых домов в с. Чурьякове</t>
  </si>
  <si>
    <t>Реконструкция канализационных коллекторов в г.Углич</t>
  </si>
  <si>
    <t>Сумма,               тыс. руб.</t>
  </si>
  <si>
    <t>Сумма,                        тыс. руб.</t>
  </si>
  <si>
    <t>Образование</t>
  </si>
  <si>
    <t>АПК, всего</t>
  </si>
  <si>
    <t>Департамент строительства, всего</t>
  </si>
  <si>
    <t>Газоснабжение, д.Селище, Борисоглебский муниципальный округ</t>
  </si>
  <si>
    <t>Замена участка водопроводного коллектора от насосной станции 2-ого подъема до насосной станции 1-ого подъема г. Ростова</t>
  </si>
  <si>
    <t>газификация, с.Арефино (в том числе проектные работы)</t>
  </si>
  <si>
    <t>реконструкция станции обезжелезивания, п. Татищев-Погост</t>
  </si>
  <si>
    <t>модернизация тепловых сетей с устройством трассы горячего водоснабжения, п.Шурскол (в том числе проектные работы)</t>
  </si>
  <si>
    <t>Строительство и реконструкция сетей водоснабжения в сельской местности</t>
  </si>
  <si>
    <t>Строительство и реконструкция электрических сетей  в сельской местности</t>
  </si>
  <si>
    <t>Субсидии на передачу объектов социальной сферы муниципальным округам</t>
  </si>
  <si>
    <t>Проектные работы по объектам, включенным в федеральную целевую программу "Развитие физической культуры и спорта в Российской Федерации на 2006-2015 годы" в том числе:</t>
  </si>
  <si>
    <t xml:space="preserve">строительство газопровода и газификация п.Восход (в том числе проектные работы)  </t>
  </si>
  <si>
    <t>Прокладка газопровода и устройство  газового оборудования жилых домов с. Великое</t>
  </si>
  <si>
    <t>ПСД строительства газопровода  Кузьминское – Сосновый Бор</t>
  </si>
  <si>
    <t>Газификация г. Гаврилов - Ям</t>
  </si>
  <si>
    <t>ПСД строительства газопровода и газификации с.Плещеево</t>
  </si>
  <si>
    <t xml:space="preserve">Расходные обязательства по вопросам, не исключенным из компетенции органов государственной власти субъекта Российской Федерации </t>
  </si>
  <si>
    <t>?</t>
  </si>
  <si>
    <t>ОБЪЕКТЫ ОБЛАСТНОЙ СОБСТВЕННОСТИ</t>
  </si>
  <si>
    <t xml:space="preserve">Наименование программы </t>
  </si>
  <si>
    <t>Департамент АПК</t>
  </si>
  <si>
    <t>оптимизация теплоснабжения мкр.Чкаловский, г.Переславль-Залесский (в том числе проектные работы)</t>
  </si>
  <si>
    <t>газификация д.Кушляево Назаровского сельского поселения, Рыбинский муниципальный район</t>
  </si>
  <si>
    <t>Строительство газораспределительных сетей д.Андреевское</t>
  </si>
  <si>
    <t>ПСД строительства газопровода от п.Борисоглебский до п.Красный Октябрь и газификации  п.Красный Октябрь</t>
  </si>
  <si>
    <t>Гаврилов- Ямский МР</t>
  </si>
  <si>
    <t>Строительство газораспределительных сетей  д. Поляна и с. Шопша</t>
  </si>
  <si>
    <t>реконструкция котельной с переводом на природный газ, п. Левашово</t>
  </si>
  <si>
    <t>строительство котельной для МУЗ "Областной наркологический диспансер", г.Ярославль</t>
  </si>
  <si>
    <t>реконструкция угольной котельной с переводом на природный газ,  п. Некрасовское</t>
  </si>
  <si>
    <r>
      <t>п</t>
    </r>
    <r>
      <rPr>
        <sz val="12"/>
        <rFont val="Times New Roman CYR"/>
        <family val="1"/>
      </rPr>
      <t>роектно-изыскательские работы по реконструкции моста через реку Шипинка на автодороге "Суминское - Косково - Сельцо"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</si>
  <si>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"Воехта - Плещеево"</t>
    </r>
  </si>
  <si>
    <r>
      <t>с</t>
    </r>
    <r>
      <rPr>
        <sz val="12"/>
        <rFont val="Times New Roman CYR"/>
        <family val="1"/>
      </rPr>
      <t>троительство автодороги "Заячий Холм - Смалево"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</si>
  <si>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"Заячий Холм - Смалево"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</si>
  <si>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"Взвоз - Горепатово" с мостом через реку Ухру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</si>
  <si>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"Ермаково - Омелино - Станово"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</si>
  <si>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"Подъезд к п.Соколиный"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</si>
  <si>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"Закобякино - Исады - Крутик" с мостом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</si>
  <si>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"Семендяево - Касьяново - Ивановское</t>
    </r>
    <r>
      <rPr>
        <sz val="12"/>
        <rFont val="Times New Roman Cyr"/>
        <family val="0"/>
      </rPr>
      <t>"</t>
    </r>
  </si>
  <si>
    <r>
      <t>с</t>
    </r>
    <r>
      <rPr>
        <sz val="12"/>
        <rFont val="Times New Roman CYR"/>
        <family val="1"/>
      </rPr>
      <t>троительство автодороги "Богородское - Федорково"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</si>
  <si>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"Харинское - Митинское"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</si>
  <si>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"Буньково - Спирдово - Шабальцево"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</si>
  <si>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"Фролово - Голицыно"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</si>
  <si>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подъезда к д.Рябинкино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</si>
  <si>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"Орлецы - Новое"</t>
    </r>
  </si>
  <si>
    <r>
      <t>р</t>
    </r>
    <r>
      <rPr>
        <sz val="12"/>
        <rFont val="Times New Roman CYR"/>
        <family val="1"/>
      </rPr>
      <t>еконструкция автодороги "Юроша - Макарово"</t>
    </r>
  </si>
  <si>
    <r>
      <t>п</t>
    </r>
    <r>
      <rPr>
        <sz val="12"/>
        <rFont val="Times New Roman CYR"/>
        <family val="1"/>
      </rPr>
      <t>роектно-изыскательские работы по реконструкции автодороги "Юроша - Макарово"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</si>
  <si>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"Тетеря - Вараково"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</si>
  <si>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"Скалино - Турыборово"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</si>
  <si>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подъезда к д.Легково</t>
    </r>
  </si>
  <si>
    <r>
      <t>с</t>
    </r>
    <r>
      <rPr>
        <sz val="12"/>
        <rFont val="Times New Roman CYR"/>
        <family val="1"/>
      </rPr>
      <t>троительство автодороги "Азарино - Кузнецово"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</si>
  <si>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"Пречистое - Коза - Семеновское - Новое"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</si>
  <si>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"Пречистое - Коза - Семеновское - Полениново</t>
    </r>
    <r>
      <rPr>
        <sz val="12"/>
        <rFont val="Times New Roman Cyr"/>
        <family val="0"/>
      </rPr>
      <t>"</t>
    </r>
  </si>
  <si>
    <t>от 26.12.2008 № 69-з</t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</si>
  <si>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"Козьмодемьянск - Матьково"</t>
    </r>
  </si>
  <si>
    <r>
      <t>с</t>
    </r>
    <r>
      <rPr>
        <sz val="12"/>
        <rFont val="Times New Roman CYR"/>
        <family val="1"/>
      </rPr>
      <t>троительство автодороги "Туношна - Бурмакино - Ключи"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</si>
  <si>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"Григорьевское - Кипелки"</t>
    </r>
  </si>
  <si>
    <r>
      <t xml:space="preserve">Областная целевая программа "Модернизация объектов коммунальной инфраструктуры Ярославской области", </t>
    </r>
    <r>
      <rPr>
        <sz val="12"/>
        <rFont val="Times New Roman Cyr"/>
        <family val="0"/>
      </rPr>
      <t>в том числе:</t>
    </r>
  </si>
  <si>
    <r>
      <t xml:space="preserve">реконструкция и строительство спального корпуса Гаврилов-Ямского дома-интерната для престарелых и инвалидов, г.Гаврилов-Ям (с инженерными коммуникациями) </t>
    </r>
    <r>
      <rPr>
        <sz val="12"/>
        <rFont val="Times New Roman Cyr"/>
        <family val="0"/>
      </rPr>
      <t>(проектные работы)</t>
    </r>
  </si>
  <si>
    <t xml:space="preserve">Областная целевая программа «Развитие и совершенствование бытового обслуживания населения Ярославской области» 
</t>
  </si>
  <si>
    <t xml:space="preserve">Областная целевая программа содействия развитию малого предпринимательства Ярославской области </t>
  </si>
  <si>
    <t xml:space="preserve">Областная целевая программа «Здоровый ребенок» </t>
  </si>
  <si>
    <t>Областная целевая программа «Предупреждение, лечение заболеваний социального характера и модернизация материально-технических ресурсов государственных учреждений здравоохранения Ярославской области»</t>
  </si>
  <si>
    <t>ПСД газификации д.Мостец, д.Алешково, д.Ермолово, д.Ченцы</t>
  </si>
  <si>
    <t>Газификация д.Мостец, д.Алешково</t>
  </si>
  <si>
    <t>строительство модульной газомазутной котельной, п.Воржа (в том числе проектные работы)</t>
  </si>
  <si>
    <t>продолжение работ по строительству газовой котельной,  п.Шурскол (в том числе проектные работы)</t>
  </si>
  <si>
    <t xml:space="preserve">газификация, п.Петровск </t>
  </si>
  <si>
    <t xml:space="preserve">Областная целевая программа «Повышение безопасности дорожного движения в Ярославской области в 2007-2012 годах» </t>
  </si>
  <si>
    <t xml:space="preserve">Областная целевая программа «Развитие информатизации органов и учреждений социальной защиты населения Ярославской области на 2007-2008 годы» </t>
  </si>
  <si>
    <t xml:space="preserve">Областная целевая программа «Профилактика безнадзорности, правонарушений и защита прав несовершеннолетних» </t>
  </si>
  <si>
    <t>Комплексная целевая программа «Семья и дети»</t>
  </si>
  <si>
    <t xml:space="preserve">разработка рабочего проекта на реконструкцию юго-западной окружной дороги г. Ярославля </t>
  </si>
  <si>
    <t xml:space="preserve">Комплексная целевая программа "Предупреждение, лечение заболеваний социального характера и модернизация материально-технических ресурсов государственных учреждений здравоохранения Ярославской области", </t>
  </si>
  <si>
    <t>газификация ст.Скалино и населенных пунктов в километровой зоне газопровода к ст.Скалино (в том числе проектные работы и кредиторская задолженность)</t>
  </si>
  <si>
    <t>реконструкция мазутной котельной с переводом на природный газ, с.Кубринск (в том числе проектные работы)</t>
  </si>
  <si>
    <t>строительство мазутной котельной, п.Дубки (проектные работы)</t>
  </si>
  <si>
    <t>реконструкция мазутной котельной с переводом на природный газ, д.Глебовское (в том числе проектные работы)</t>
  </si>
  <si>
    <t>ВСЕГО по III разделу</t>
  </si>
  <si>
    <t>IV  Прочие работы  (непрограммная часть)</t>
  </si>
  <si>
    <t>Реконструкция полигона ТБО в п. Пречистое</t>
  </si>
  <si>
    <t>ПСД по реконструкции полигона ТБО в с. Кукобой</t>
  </si>
  <si>
    <t xml:space="preserve">Итого </t>
  </si>
  <si>
    <t>Продолжение работ по модернизации и расширению ПС-110 кВ "Чайка", реконструкция ВЛ-110 10 кВ Чайка-Ярцево</t>
  </si>
  <si>
    <t xml:space="preserve">Итого по  разделу IV непрограммная часть </t>
  </si>
  <si>
    <t>Сумма, тыс.рублей</t>
  </si>
  <si>
    <t>ПСД по децентрализации поселков Чебаково, Судилово, Николо-Эдома</t>
  </si>
  <si>
    <t xml:space="preserve">Итого по II разделу </t>
  </si>
  <si>
    <t xml:space="preserve">III Газификация </t>
  </si>
  <si>
    <t xml:space="preserve">Итого по III разделу </t>
  </si>
  <si>
    <t xml:space="preserve">ВСЕГО по разделам I-IV </t>
  </si>
  <si>
    <t xml:space="preserve">ВСЕГО по разделам I-III </t>
  </si>
  <si>
    <t xml:space="preserve"> I Системы теплоснабжения </t>
  </si>
  <si>
    <t>Приложение 1</t>
  </si>
  <si>
    <t xml:space="preserve">Областная целевая программа  «Пожарная безопасность учреждений социального обслуживания Ярославской области» </t>
  </si>
  <si>
    <t>Департамент здравоохранения и фармации</t>
  </si>
  <si>
    <t>Строительство детского областного диагностического центра (Блок Б), г.Ярославль</t>
  </si>
  <si>
    <t>Реконструкция дома культуры (с пристройкой танцевального зала), п.Петровск, Ростовский муниципальный округ</t>
  </si>
  <si>
    <t>ПСД строительства газораспределительных сетей от газопровода  д.Поляны - с.Шопша с газификацией населенных пунктов от данных сетей</t>
  </si>
  <si>
    <t xml:space="preserve">ПСД газификации д. Балабаново </t>
  </si>
  <si>
    <t>ПСД газификации п.Свингино</t>
  </si>
  <si>
    <t xml:space="preserve">ПСД газификации ул. Волжская, пос. Судоверфь </t>
  </si>
  <si>
    <r>
      <t xml:space="preserve">Областная целевая программа "Отходы",                                                                                                                 </t>
    </r>
    <r>
      <rPr>
        <sz val="12"/>
        <rFont val="Times New Roman Cyr"/>
        <family val="0"/>
      </rPr>
      <t>в том числе:</t>
    </r>
  </si>
  <si>
    <r>
      <t xml:space="preserve">Областная целевая программа "Развитие физической культуры и спорта в Ярославской области",                                                                                                 </t>
    </r>
    <r>
      <rPr>
        <sz val="12"/>
        <rFont val="Times New Roman Cyr"/>
        <family val="0"/>
      </rPr>
      <t>в том числе:</t>
    </r>
  </si>
  <si>
    <r>
      <t xml:space="preserve">Областная целевая программа "Модернизация объектов коммунальной инфраструктуры Ярославской области",                                                                                                 </t>
    </r>
    <r>
      <rPr>
        <sz val="12"/>
        <rFont val="Times New Roman Cyr"/>
        <family val="0"/>
      </rPr>
      <t>в том числе:</t>
    </r>
  </si>
  <si>
    <t>Подпрограмма «Неотложные меры по совершенствованию противотуберкулезной помощи населению области»</t>
  </si>
  <si>
    <t>Подпрограмма «Неотложные меры по противодействию распространению ВИЧ-инфекции в Ярославской области»</t>
  </si>
  <si>
    <t>Департамент финансов</t>
  </si>
  <si>
    <t>Главное управление МЧС России по Ярославской области</t>
  </si>
  <si>
    <t xml:space="preserve">Областная целевая программа "Здоровый ребенок" </t>
  </si>
  <si>
    <t>Реконструкция котельной  д. Сельцо с переводом на природный газ и  частичной децентрализацией системы отопления жилого фонда</t>
  </si>
  <si>
    <t>ПСД по реконструкции котельной с.Варегова</t>
  </si>
  <si>
    <t>ПСД по реконструкции  котельной с.Дунилова</t>
  </si>
  <si>
    <t xml:space="preserve">Строительство концертно-зрелищного центра, г.Ярославль (проектные работы) </t>
  </si>
  <si>
    <t>Приложение 13</t>
  </si>
  <si>
    <t>газификация с.Дунилово (проектные работы и кредиторская задолженность)</t>
  </si>
  <si>
    <t xml:space="preserve">Федеральная целевая программа "Модернизация транспортной системы России (2002-2010 годы)". Подпрограмма "Автомобильные дороги" </t>
  </si>
  <si>
    <t>газификация жилого дома 44 ул.Первомайская, с.Брейтово (в том числе кредиторская задолженность)</t>
  </si>
  <si>
    <t>реконструкция котельной, с.Филиппово (в том числе проектные работы)</t>
  </si>
  <si>
    <t>строительство газопровода и распределительных сетей, с.Охотино (в том числе проектные работы и кредиторская задолженность)</t>
  </si>
  <si>
    <t>Итого по  разделу IV</t>
  </si>
  <si>
    <t xml:space="preserve">Итого по 1 разделу </t>
  </si>
  <si>
    <t>ВСЕГО:</t>
  </si>
  <si>
    <t>Реконструкция котельной п. Васильково с заменой паровых котлов на водогрейные</t>
  </si>
  <si>
    <t>Модернизация котельной детского сода № 41 п. Петровское</t>
  </si>
  <si>
    <t>Реконструкция котельной п. Судино с заменой паровых котлов на водогрейные</t>
  </si>
  <si>
    <t>ПСД и строительство модульной газовой котельной п. Семибратово</t>
  </si>
  <si>
    <t>ПСД строительства модульной котельной п. Климатино</t>
  </si>
  <si>
    <t>Развитие информационно-консультативного обслуживания в сельских МО</t>
  </si>
  <si>
    <t>Департамент дорожного хозяйства, всего</t>
  </si>
  <si>
    <t>Проведение Спартакиады среди муниципальных округов</t>
  </si>
  <si>
    <t>Участие во Всеросийских летних сельских спортивных играх</t>
  </si>
  <si>
    <t>Развитие бытового обслуживания населения, всего</t>
  </si>
  <si>
    <t>Развитие производственной и заготовительной деятельности, всего</t>
  </si>
  <si>
    <t>Мероприятия по благоустройству села, всего</t>
  </si>
  <si>
    <r>
      <t xml:space="preserve">Строительство и модернизация автомобильных дорог общего пользования,                                                                                                                           </t>
    </r>
    <r>
      <rPr>
        <sz val="12"/>
        <rFont val="Times New Roman Cyr"/>
        <family val="0"/>
      </rPr>
      <t>в том числе дорог в поселениях:</t>
    </r>
  </si>
  <si>
    <t>Ярославский муниципальный район</t>
  </si>
  <si>
    <t>строительство газопровода и газификация сел Угодичи и Воржа (в том числе проектные работы)</t>
  </si>
  <si>
    <t>газификация п.Красный Холм</t>
  </si>
  <si>
    <t>газификация с.Большое Село (кредиторская задолженность)</t>
  </si>
  <si>
    <t>газификация с.Новое Село (проектные работы и кредиторская задолженность)</t>
  </si>
  <si>
    <t>Реконструкция химводоподготовки котельной п. Константиновский</t>
  </si>
  <si>
    <t>Оптимизация системы теплоснабжения центрального района города с переводом тепловых нагрузок на другие котельные</t>
  </si>
  <si>
    <t>Реконструкция котельной в с.Ширинье</t>
  </si>
  <si>
    <t>Децентрализация теплоснабжения п.Речное</t>
  </si>
  <si>
    <t>Реконструкция котельной санатория "Сосновый бор"</t>
  </si>
  <si>
    <t>Реконструкция котельной санатория "Малые соли"</t>
  </si>
  <si>
    <t>Итого по 1 разделу непрограммная часть</t>
  </si>
  <si>
    <t>Кассово-диспетчерский пункт, Заволжский район, г.Ярославль (проектные работы)</t>
  </si>
  <si>
    <t>ПСД строительства газопровода до с.Марьино и газификации с.Марьино</t>
  </si>
  <si>
    <t>Строительство газопровода до с.Марьино и газификация с.Марьино</t>
  </si>
  <si>
    <t>Газификация  д.Яснищи, д.Тюньба, д.Овсяники, п.Защитный.</t>
  </si>
  <si>
    <t>Строительство газопровода и газификация д.Грешнево</t>
  </si>
  <si>
    <t xml:space="preserve">Газификация п. Красный Профинтерн </t>
  </si>
  <si>
    <t>Газификация п. Некрасовский</t>
  </si>
  <si>
    <t>Продолжение работ по газификации с. Левашово</t>
  </si>
  <si>
    <t>Газификация д. Турово и п. Золотой Колос</t>
  </si>
  <si>
    <t>Газификация улиц поселка Пречистое</t>
  </si>
  <si>
    <t>ПСД строительства газопровода до ст. Скалино и газификации ст.Скалино</t>
  </si>
  <si>
    <t>Водопровод по ул.Труда от окружной дороги до НС, п.Искра Октября, Рыбинский муниципальный округ</t>
  </si>
  <si>
    <t>Водоснабжение, п.Юбилейный, Рыбинский муниципальный округ</t>
  </si>
  <si>
    <t xml:space="preserve">Областная целевая программа «Патриотическое воспитание детей и молодежи Ярославской области» 
</t>
  </si>
  <si>
    <t xml:space="preserve">Региональная целевая программа «Государственная поддержка молодых семей Ярославской области в приобретении (строительстве) жилья» </t>
  </si>
  <si>
    <t xml:space="preserve">Областная целевая программа «Переселение граждан из ветхого и аварийного жилищного фонда в Ярославской области» 
</t>
  </si>
  <si>
    <t>Реконструкция здания под кукольный театр, г.Рыбинск, ул.Вокзальная</t>
  </si>
  <si>
    <t>14.</t>
  </si>
  <si>
    <t>15.</t>
  </si>
  <si>
    <t>Водовод подачи сырой воды диаметром 1000 мм с Северной нв Южную водопроводную станцию</t>
  </si>
  <si>
    <t>Участок водовода №1 фильтрованной воды диаметром 800 мм от Северной водопроводной станции до Ленинградского проспекта</t>
  </si>
  <si>
    <t>Берегоукрепление р.Волги на участке "Городок", Рыбинский муниципальный район</t>
  </si>
  <si>
    <t xml:space="preserve">реконструкция очистных сооружений  канализации, с.Нагорье </t>
  </si>
  <si>
    <t>реконструкция очистных сооружений канализации, с.Горки</t>
  </si>
  <si>
    <t xml:space="preserve">газификация с.Купанского и населенных пунктов в зоне газопровода к с.Купанскому (проектные работы)  </t>
  </si>
  <si>
    <t>Газификация д.Перелески, д.Вашутино</t>
  </si>
  <si>
    <t>Газификация д.Коротково</t>
  </si>
  <si>
    <t>ПСД строительства газопровода Коротково- Берендеево и газификации  д.Берендеево</t>
  </si>
  <si>
    <t>Газификация Заречной части г.Пошехонье</t>
  </si>
  <si>
    <t xml:space="preserve">ПСД строительства газопровода и газификации с.Никольское и с.Дмитриановское </t>
  </si>
  <si>
    <t>Распределительные газовые сети п. Петровск</t>
  </si>
  <si>
    <t>Распределительные газовые сети   п. Поречье</t>
  </si>
  <si>
    <t>ПСД газификации п. Шурскол</t>
  </si>
  <si>
    <t>Газификация п. Шурскол</t>
  </si>
  <si>
    <t xml:space="preserve">ПСД строительства газопровода до с.Татищев Погост и газификации с.Татищев Погост </t>
  </si>
  <si>
    <t>Газификация п.Ишня</t>
  </si>
  <si>
    <t>Газификация г.Ростова</t>
  </si>
  <si>
    <t>газоснабжение жилых домов частного сектора п.Новый (в том числе проектные работы)</t>
  </si>
  <si>
    <t>газификация жилых домов, д.Завражье, д.Копосово Судоверфского сельского поселения, Рыбинский муниципальный район</t>
  </si>
  <si>
    <t>Корректировка ПСД газификации с. Семеновское</t>
  </si>
  <si>
    <t>г.Переславль</t>
  </si>
  <si>
    <t>Газификация левобережной части г. Переславля-Залесского</t>
  </si>
  <si>
    <t>Газораспределительные сети п.Молодежный</t>
  </si>
  <si>
    <t>Газификация с.Кубринск</t>
  </si>
  <si>
    <t>Строительство газопровода до д.Григорьевское и газификация д.Григорьевское Некрасовского с.п.</t>
  </si>
  <si>
    <t>Газификация с.Медягино</t>
  </si>
  <si>
    <r>
      <t>с</t>
    </r>
    <r>
      <rPr>
        <sz val="12"/>
        <rFont val="Times New Roman CYR"/>
        <family val="1"/>
      </rPr>
      <t xml:space="preserve">троительство мостового перехода через р. Юхоть на а/д 59 км Ярославль - Углич - Игрищи </t>
    </r>
  </si>
  <si>
    <t>cбор исходных данных и инженерные изыскания для разработки рабочего проекта на реконструкцию автодороги Брейтово-Сить-Станилово-Бутовская</t>
  </si>
  <si>
    <t>погашение кредиторской задолженности, в том числе:</t>
  </si>
  <si>
    <t>строительство автодороги Толбухино - Пожарово - Черницыно в Ярославском и Даниловском муниципальных районах</t>
  </si>
  <si>
    <t>разработка рабочего проекта на реконструкцию автомобильной дороги Николо-Корма - Глебово на участке Малое Высоково - Кабатово в Рыбинском муниципальном районе</t>
  </si>
  <si>
    <t>разработка рабочего проекта на строительство автомобильной дороги Гладышево - Сменцево в Некоузском муниципальном районе</t>
  </si>
  <si>
    <t>Приобретение оборудования ГУЗ ЯО "Территориальный центр медицины катастроф", г.Ярославль</t>
  </si>
  <si>
    <t>строительство здания областного дома ребенка, ул.Моховая, д.14, г.Ярославль (пристройка с переходом, инженерными коммуникациями и реконструкцией существующего здания) (ввод)</t>
  </si>
  <si>
    <r>
      <t xml:space="preserve">Обеспечение мероприятий по переселению граждан из аварийного жилищного фонда, </t>
    </r>
    <r>
      <rPr>
        <sz val="12"/>
        <rFont val="Times New Roman Cyr"/>
        <family val="0"/>
      </rPr>
      <t xml:space="preserve">в том числе: </t>
    </r>
  </si>
  <si>
    <t>строительство отводов к частным домам п.Кубринск</t>
  </si>
  <si>
    <t>реконструкция системы водоснабжения заречной части г.Пошехонье (кредиторская задолженность)</t>
  </si>
  <si>
    <t>строительство отводов к частным домам, д.Глебовское</t>
  </si>
  <si>
    <t>газификация д.Медягино (в том числе кредиторская задолженность)</t>
  </si>
  <si>
    <t>Строительство газораспределительных сетей в зоне газопровода д.Поляны-с.Шопша</t>
  </si>
  <si>
    <t>ПСД газификации с.Покров и п.Рощино</t>
  </si>
  <si>
    <t>Строительство газораспределительных сетей с.Покров и п.Рощино</t>
  </si>
  <si>
    <t>ПСД строительства газораспределительных сетей от газопровода  с.Покров-п.Рощино с газификацией населенных пунктов от данных сетей</t>
  </si>
  <si>
    <t>Чурьяковская начальная школа-сад, Угличский МО</t>
  </si>
  <si>
    <t>Реконструкция сетей водопровода с накопительной емкостью, д.Кузнечиха, Ярославский муниципальный округ</t>
  </si>
  <si>
    <t>Строительство водопровода, с.Троица, Любимский муниципальный округ</t>
  </si>
  <si>
    <t>Строительство водопровода, д.Дорское, Любимский муниципальный округ</t>
  </si>
  <si>
    <t>Строительство водопровода, д.Останкино, Любимский муниципальный округ</t>
  </si>
  <si>
    <t>Реконструкция и техническое перевооружение ВЛ-0,38 и ВЛ-10, д.Юркино, п.Латка, д.Мостищи, Борисоглебский муниципальный округ</t>
  </si>
  <si>
    <t>Департамент дорожного хозяйства</t>
  </si>
  <si>
    <t>Департамент по физкультуре и спорту</t>
  </si>
  <si>
    <t>Департамент социальной защиты и труда, всего</t>
  </si>
  <si>
    <r>
      <t xml:space="preserve">Газификация, д.Лом, </t>
    </r>
    <r>
      <rPr>
        <sz val="14"/>
        <color indexed="10"/>
        <rFont val="Arial Cyr"/>
        <family val="2"/>
      </rPr>
      <t>Новоберезки</t>
    </r>
    <r>
      <rPr>
        <sz val="14"/>
        <rFont val="Arial Cyr"/>
        <family val="2"/>
      </rPr>
      <t>, Первомайский муниципальный округ</t>
    </r>
  </si>
  <si>
    <t>газификация с.Вощикова и населенных пунктов в зоне газопровода к с.Вощикову (проектные работы)</t>
  </si>
  <si>
    <t xml:space="preserve">газификация района между реками Сога и Согожа, г.Пошехонье </t>
  </si>
  <si>
    <t xml:space="preserve">реконструкция мазутной котельной с переводом на природный газ, д.Андроники </t>
  </si>
  <si>
    <t xml:space="preserve">реконструкция мазутной котельной с переводом на природный газ, с.Толбухино </t>
  </si>
  <si>
    <t>реконструкция мазутной котельной с переводом на природный газ, п.Козьмодемьянск (проектные работы)</t>
  </si>
  <si>
    <t xml:space="preserve">реконструкция очистных сооружений канализации, п.Мокеевское </t>
  </si>
  <si>
    <t xml:space="preserve">строительство газопровода и газификация, с.Лучинское </t>
  </si>
  <si>
    <t>строительство газопровода, д.Тарантаево</t>
  </si>
  <si>
    <t xml:space="preserve">Областная целевая программа "Развитие автомобильного пассажирского транспорта общего пользования" </t>
  </si>
  <si>
    <t>городской округ г.Ярославль</t>
  </si>
  <si>
    <t>городской округ г.Рыбинск</t>
  </si>
  <si>
    <t>Рыбинский муниципальный район</t>
  </si>
  <si>
    <t>Строительство газораспределительных сетей в зоне газопровода до д.Ермаково</t>
  </si>
  <si>
    <t>ПСД строительства газораспределительных сетей от газопровода  до д.Ермаково с газификацией населенных пунктов от данных сетей</t>
  </si>
  <si>
    <t>ПСД строительства газораспределительных сетей от газопровода  до п.Строитель с газификацией населенных пунктов от данных сетей</t>
  </si>
  <si>
    <t xml:space="preserve">Строительство газораспределительных сетей в зоне газопровода до п.Строитель </t>
  </si>
  <si>
    <t>ПСД строительства газопровода с.Бурмакино-с.Новое и газификации с.Новое</t>
  </si>
  <si>
    <t>ПСД и строительство артезианской скважины в с. Марково</t>
  </si>
  <si>
    <t xml:space="preserve">Строительство станции обезжелезивания с осветлителями на водопроводных сооружениях п. Каменники </t>
  </si>
  <si>
    <t>Строительство канализационных сетей от КНС в мкр. Ягутка</t>
  </si>
  <si>
    <t>Водоочистные сооружения на подземном водозаборе мкр. Волжский в г. Рыбинске</t>
  </si>
  <si>
    <t>Расширение реконструкции канализации - 2-я очередь (цех механического обезвоживания осадка) г. Рыбинск, (1-ый пусковой комплекс)</t>
  </si>
  <si>
    <t>Реконструкция станции фильтрации г. Тутаева</t>
  </si>
  <si>
    <t>Продолжение работ по реконструкции хлорного хозяйства водоочистный сооружений г.Углича</t>
  </si>
  <si>
    <t>Реконструкция КНС-2 в г. Угличе</t>
  </si>
  <si>
    <t>ПСД и монтаж станции 2-ого подъема в системе водоподготовки в п. Отрадный (станция обезжелезивания)</t>
  </si>
  <si>
    <t>Корректировка ПСД газификации с. Никола-Гора</t>
  </si>
  <si>
    <t>Корректировка ПСД межпоселкового газопровода до с. Семеновское</t>
  </si>
  <si>
    <t>Газовые сети, п.Кузнечиха, ул.Советская, Заводская, Ярославский муниципальный округ</t>
  </si>
  <si>
    <t>Корректировка ПСД межпоселкового газопровода до с. Николо-Гора</t>
  </si>
  <si>
    <t>Уточнение</t>
  </si>
  <si>
    <t>Департамент здравоохранения и фармации, всего</t>
  </si>
  <si>
    <t>Департамент по физкультуре и спорту, всего</t>
  </si>
  <si>
    <t>Департамент потребительского рынка товаров и услуг, всего</t>
  </si>
  <si>
    <t>Приобретение медицинского оборудования, автотранспорта и компьютерной техники</t>
  </si>
  <si>
    <t>Газификация с.Толбухино</t>
  </si>
  <si>
    <t>Газификация д.Кузнечиха</t>
  </si>
  <si>
    <t>16.</t>
  </si>
  <si>
    <t>17.</t>
  </si>
  <si>
    <t>18.</t>
  </si>
  <si>
    <t>19.</t>
  </si>
  <si>
    <t>20.</t>
  </si>
  <si>
    <t xml:space="preserve">реконструкция очистных сооружений канализации, п.Шашково (проектные работы) </t>
  </si>
  <si>
    <t xml:space="preserve">реконструкция очистных сооружений канализации, п.Песочное (проектные работы) </t>
  </si>
  <si>
    <t>реконструкция котельной с переводом на природный газ, п.Тихменево (проектные работы)</t>
  </si>
  <si>
    <t xml:space="preserve">ПСД газификации Заволжского района (левобережная часть) </t>
  </si>
  <si>
    <t>Газификация жилых домов по ул. Глебовской, мкр Веретье</t>
  </si>
  <si>
    <t>Газификация Запахомовского района (1-я очередь)</t>
  </si>
  <si>
    <t>Газификация п.Искра Октября</t>
  </si>
  <si>
    <t>Газификация жилых домов по ул. Веденева, Кабельной, Эмалевой, Волочильной (п. Переборы)</t>
  </si>
  <si>
    <t>Газификация жилых домов по ул. Граничной, Каховской п. Переборы</t>
  </si>
  <si>
    <t>Газификация левобережной части г.Тутаева</t>
  </si>
  <si>
    <t>Газификация правобережной части г.Тутаева</t>
  </si>
  <si>
    <t>ПСД  газификации п. Чебоково</t>
  </si>
  <si>
    <t>Газификация п. Чебоково</t>
  </si>
  <si>
    <t>Газификация жилых домов п. Константиновский</t>
  </si>
  <si>
    <t>Газификация левобережной части Угличского муниципального района</t>
  </si>
  <si>
    <t>Строительство газоровода к с.Улейма и с.Заозерье</t>
  </si>
  <si>
    <t>36.</t>
  </si>
  <si>
    <t>Областной перинатальный центр, г.Ярославль</t>
  </si>
  <si>
    <t>*</t>
  </si>
  <si>
    <t>проект</t>
  </si>
  <si>
    <t>Всего по I разделу</t>
  </si>
  <si>
    <t>II Системы водоснабжения и канализации ( программная часть)</t>
  </si>
  <si>
    <t>Большесельский МР</t>
  </si>
  <si>
    <t xml:space="preserve">Формирование площадки для реализации инвестиционного проекта (строительство подъездных дорог, инженерных коммуникаций и сооружений) ул.Пожарского, г.Ярославль  </t>
  </si>
  <si>
    <t>Объекты, вошедшие в областные програмы</t>
  </si>
  <si>
    <t>без учета инфляции</t>
  </si>
  <si>
    <t xml:space="preserve"> (объекта, стройки)</t>
  </si>
  <si>
    <t>Реконструкция водоснабжения, с.Семлово, Даниловский муниципальный округ</t>
  </si>
  <si>
    <t>Реконструкция водоснабжения, с.Грешнево, Некрасовский муниципальный округ</t>
  </si>
  <si>
    <t>Проектные работы по реконструкции котельной л/б г. Тутаева с мазутного топлива на газ</t>
  </si>
  <si>
    <t>Оптимизация теплоснабжения п. Константиновский и п. Фоминское</t>
  </si>
  <si>
    <t>Строительство блочной газовой котельной п. Микляиха</t>
  </si>
  <si>
    <t>ПСД реконструкции мазутной котельной по ул.Нариманова г.Углича</t>
  </si>
  <si>
    <t>ПСД реконструкции мазутной котельной в п.Отрадный</t>
  </si>
  <si>
    <t>Реконструкция газовой котельной центральной районной больницы</t>
  </si>
  <si>
    <t>ПСД реконструкции мазутной котельной в с. Курба</t>
  </si>
  <si>
    <t>ПСД реконструкции мазутной котельной п. Иванищево</t>
  </si>
  <si>
    <t>строительство котельной для объектов соцсферы в
 с.Рождествено (проектные работы)</t>
  </si>
  <si>
    <t xml:space="preserve">строительство газовой котельной школы, с.Новое (в том числе проектные работы) </t>
  </si>
  <si>
    <t xml:space="preserve">ПСД строительства газопровода и газификации с.Угодичи и с.Воржа </t>
  </si>
  <si>
    <t xml:space="preserve">Строительство газопровода и газификации с.Угодичи и с.Воржа </t>
  </si>
  <si>
    <t xml:space="preserve">ПСД строительства газопровода до д.Коленово и газификации д.Коленово </t>
  </si>
  <si>
    <t>Газификация жилых домов по ул. Кимовской</t>
  </si>
  <si>
    <t>Строительство газораспределительных сетей в зоне газопровода до п.Чебоково</t>
  </si>
  <si>
    <t>ПСД строительства газопровода к п.Мебельщиков, заводу по переработке ТБО,ДСУ (перевод на газовое отопление)</t>
  </si>
  <si>
    <t>Строительство станции обезжелезивания, с.Кукобой, Первомайский муниципальный округ</t>
  </si>
  <si>
    <t>№</t>
  </si>
  <si>
    <t>Наименование программы</t>
  </si>
  <si>
    <t>1.</t>
  </si>
  <si>
    <t>2.</t>
  </si>
  <si>
    <t>3.</t>
  </si>
  <si>
    <t>4.</t>
  </si>
  <si>
    <t>5.</t>
  </si>
  <si>
    <t>в том числе:</t>
  </si>
  <si>
    <t>6.</t>
  </si>
  <si>
    <t>7.</t>
  </si>
  <si>
    <t>8.</t>
  </si>
  <si>
    <t>9.</t>
  </si>
  <si>
    <t>10.</t>
  </si>
  <si>
    <t>11.</t>
  </si>
  <si>
    <t>12.</t>
  </si>
  <si>
    <t>13.</t>
  </si>
  <si>
    <t>Департамент образования</t>
  </si>
  <si>
    <t>Департамент по делам молодежи</t>
  </si>
  <si>
    <t>Департамент строительства</t>
  </si>
  <si>
    <t>УИТС</t>
  </si>
  <si>
    <r>
      <t>с</t>
    </r>
    <r>
      <rPr>
        <sz val="12"/>
        <rFont val="Times New Roman CYR"/>
        <family val="1"/>
      </rPr>
      <t>троительство автодороги "Подъезд к д.Варегово-2"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</si>
  <si>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мостового перехода через р.Юхоть на а/д 59 км "Ярославль - Углич - Игрищи"(школьный маршрут)</t>
    </r>
  </si>
  <si>
    <r>
      <t>с</t>
    </r>
    <r>
      <rPr>
        <sz val="12"/>
        <rFont val="Times New Roman CYR"/>
        <family val="1"/>
      </rPr>
      <t>троительство автодороги "Кадино - Митино"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</si>
  <si>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"Кадино - Митино"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</si>
  <si>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"Кондаково - источник св. Иеринарха"</t>
    </r>
  </si>
  <si>
    <t>строительство футбольных полей и площадок, г.Углич (в том числе проектные работы) (ввод)</t>
  </si>
  <si>
    <t>строительство футбольных полей и площадок, г.Мышкин (в том числе проектные работы) (ввод)</t>
  </si>
  <si>
    <t xml:space="preserve">оптимизация системы теплоснабжения,  п.ГЭС-14 </t>
  </si>
  <si>
    <t>газификация Заволжского района, г.Рыбинск (в том числе проектные работы)</t>
  </si>
  <si>
    <t xml:space="preserve">газификация мкр.Веретье, п.Прибрежный, г.Рыбинск (в том числе проектные работы) </t>
  </si>
  <si>
    <t>реконструкция очистных канализационных сооружений, п.Пречистое, Первомайский муниципальный район</t>
  </si>
  <si>
    <t>строительство модульной газовой котельной, п.Ермаково (проектные работы)</t>
  </si>
  <si>
    <t>Частичная компенсация затрат специалистам с/х предприятий всех форм собственности и учреждений</t>
  </si>
  <si>
    <t>Областная целевая программа "Социальное развитие села до 2010 года",</t>
  </si>
  <si>
    <t>Реконструкция ОСК в г.Пошехонье 2 этап</t>
  </si>
  <si>
    <t xml:space="preserve">Областная целевая программа «Реализация первого этапа создания объединенной системы оперативно-диспетчерского управления в чрезвычайных ситуациях Ярославской области» </t>
  </si>
  <si>
    <t>Реконструкция и строительство здания ПУ № 34, г.Мышкин (с инженерными коммуникациями) (в том числе кредиторская задолженность и проектные работы)</t>
  </si>
  <si>
    <t>очистные сооружения ГУЗ ЯО психиатрической больницы, г.Рыбинск (ввод)</t>
  </si>
  <si>
    <t>ПСД строительства газопровода до д.Меленки и газификации д.Меленки</t>
  </si>
  <si>
    <t>Строительство газопровода  до д.Медведково и газификация д.Медведково, д. Ивановский перевоз</t>
  </si>
  <si>
    <t>Итого по III разделу программная часть</t>
  </si>
  <si>
    <t>III Газификация (непрограмная часть)</t>
  </si>
  <si>
    <t>Газификация с.Новое Село</t>
  </si>
  <si>
    <t>Газификация п. Борисоглебский</t>
  </si>
  <si>
    <t>Газификация жилых домов д. Завражье-Копосово, Макаровская САТ</t>
  </si>
  <si>
    <t>ПСД строительства газопроводов и газификации  д. Кушляево, д.Фалилеево, с.Спас, д.Гаврилово, д.Быково</t>
  </si>
  <si>
    <t>Строительство газопроводов и газификация  д. Кушляево, д.Фалилеево, с.Спас, д.Гаврилово, д.Быково</t>
  </si>
  <si>
    <t xml:space="preserve">ПСД газификации п. Шашково </t>
  </si>
  <si>
    <t>строительство газопровода, с.Улейма (в том числе кредиторская задолженность)</t>
  </si>
  <si>
    <t>реконструкция очистных сооружений канализации, п.Борисоглебский (в том числе проектные работы и кредиторская задолженность)</t>
  </si>
  <si>
    <t>Строительство канализационных очистных сооружений п. Мокеевское (первая очередь)</t>
  </si>
  <si>
    <t>ПСД и строительство канализационных очистных сооружений п. Кузнечиха</t>
  </si>
  <si>
    <t>Строительство системы водоснабжения и канализации п.Красный Бор</t>
  </si>
  <si>
    <r>
      <t xml:space="preserve">Областная целевая программа "Социальное развитие села до 2010 года",                                                                                                                               </t>
    </r>
    <r>
      <rPr>
        <sz val="12"/>
        <rFont val="Times New Roman Cyr"/>
        <family val="0"/>
      </rPr>
      <t>в том числе:</t>
    </r>
  </si>
  <si>
    <r>
      <t xml:space="preserve">газоснабжение д.Селище, Борисоглебский муниципальный район </t>
    </r>
    <r>
      <rPr>
        <sz val="12"/>
        <rFont val="Times New Roman Cyr"/>
        <family val="0"/>
      </rPr>
      <t>(в том числе проектные работы)</t>
    </r>
  </si>
  <si>
    <r>
      <t xml:space="preserve">газификация д.Зарубино, д.Коптево, Мышкинский муниципальный район </t>
    </r>
    <r>
      <rPr>
        <sz val="12"/>
        <rFont val="Times New Roman Cyr"/>
        <family val="0"/>
      </rPr>
      <t>(в том числе проектные работы)</t>
    </r>
  </si>
  <si>
    <r>
      <t xml:space="preserve">газификация д.Романовка, Мышкинский муниципальный район </t>
    </r>
    <r>
      <rPr>
        <sz val="12"/>
        <rFont val="Times New Roman Cyr"/>
        <family val="0"/>
      </rPr>
      <t>(в том числе проектные работы)</t>
    </r>
  </si>
  <si>
    <t>строительство межпоселкового газопровода к д.Черкасово (в том числе кредиторская задолженность)</t>
  </si>
  <si>
    <t>инженерное обеспечение участка быстровозводимой и малоэтажной застройки  г. Тутаев (в том числе кредиторская задолженность)</t>
  </si>
  <si>
    <t>устройство артезианской скважины,с.Дунилово</t>
  </si>
  <si>
    <t xml:space="preserve">Повышение квалификации педагогических и руководящих работников образовательных учреждений села </t>
  </si>
  <si>
    <t xml:space="preserve">Целевая подготовка кадров для образовательных учреждений села </t>
  </si>
  <si>
    <t xml:space="preserve">Оснащение сельских школ учебными и учебно-методическими пособиями (в т.ч. на электронных носителях) </t>
  </si>
  <si>
    <t>реконструкция котельной очистных сооружений водоснабжения, г.Мышкин (в том числе проектные работы)</t>
  </si>
  <si>
    <t>реконструкция очистных сооружений канализации, г.Мышкин (в том числе проектные работы)</t>
  </si>
  <si>
    <t>газификация жилых домов п.Волга (в том числе проектные работы и кредиторская задолженность)</t>
  </si>
  <si>
    <t>газификация (2-я очередь), п.Красный Профинтерн (в том числе проектные работы и кредиторская задолженность)</t>
  </si>
  <si>
    <t>газификация, п.Бурмакино (в том числе проектные работы и кредиторская задолженность)</t>
  </si>
  <si>
    <t>Школа в левобережной части г.Тутаева (кредиторская задолженность и проектные работы)</t>
  </si>
  <si>
    <t>газификация с.Малые Соли, Некрасовский муниципальный район</t>
  </si>
  <si>
    <t>газификация улиц Октябрьская, Фрунзе, Пушкинская, Маяковского, Гладышева, г.Ростов (в том числе проектные работы)</t>
  </si>
  <si>
    <t>газификация населенных пунктов в зоне газопровода к п.Шурскол,                                      п. Деболовское, п.Пужбол (в том числе проектные работы и кредиторская задолженность)</t>
  </si>
  <si>
    <t>газификация  д.Андроники (в том числе проектные работы)</t>
  </si>
  <si>
    <t>строительство вводов и внутридомовых газовых сетей с демонтажем внутреннего газопровода сжиженного газа, д.Андроники (в том числе проектные работы)</t>
  </si>
  <si>
    <t>строительство отводов к частным домам, д.Андроники</t>
  </si>
  <si>
    <t xml:space="preserve">газификация с.Старый Некоуз, Некоузский муниципальный район </t>
  </si>
  <si>
    <t xml:space="preserve">газификация с.Бурмакино, Некрасовский муниципальный район </t>
  </si>
  <si>
    <t>газификация с.Левашово, Некрасовский муниципальный район</t>
  </si>
  <si>
    <r>
      <t xml:space="preserve">газификация с.Коза, Первомайский муниципальный район </t>
    </r>
    <r>
      <rPr>
        <sz val="12"/>
        <rFont val="Times New Roman Cyr"/>
        <family val="0"/>
      </rPr>
      <t>( в том числе кредиторская задолженность)</t>
    </r>
  </si>
  <si>
    <t>газификация д.Хуторы и д.Слобода, Угличский муниципальный район</t>
  </si>
  <si>
    <t>газификация д.Мологино, Ярославский муниципальный район</t>
  </si>
  <si>
    <t>газификация с.Пазушино, Ярославский муниципальный район</t>
  </si>
  <si>
    <t>газификация д.Ченцы, Ярославский муниципальный район</t>
  </si>
  <si>
    <t>Перечень областных целевых программ на 2007 год</t>
  </si>
  <si>
    <t>к Закону Ярославской области</t>
  </si>
  <si>
    <t>от _______________  № _____</t>
  </si>
  <si>
    <t>2007-2011</t>
  </si>
  <si>
    <t>Губернаторская целевая программа «Профилактика правонарушений в Ярославской области»</t>
  </si>
  <si>
    <t>2007-2008</t>
  </si>
  <si>
    <t>Департамент финансов (фонд софинансирования социальных расходов)</t>
  </si>
  <si>
    <t>Департамент финансов (субсидии)</t>
  </si>
  <si>
    <t>ПСД газификации д.Андронники</t>
  </si>
  <si>
    <t>Газификация д.Андронники</t>
  </si>
  <si>
    <t>Газификация с.Елохино</t>
  </si>
  <si>
    <t>ПСД газификации ул.3-я Ляпинская</t>
  </si>
  <si>
    <t>Газификация ул. 3-я Ляпинская</t>
  </si>
  <si>
    <t xml:space="preserve">Итого по III  разделу непрограммная часть </t>
  </si>
  <si>
    <r>
      <t xml:space="preserve">Областная целевая программа "Здоровый ребенок",                                                           </t>
    </r>
    <r>
      <rPr>
        <sz val="12"/>
        <rFont val="Times New Roman Cyr"/>
        <family val="0"/>
      </rPr>
      <t>в том числе:</t>
    </r>
  </si>
  <si>
    <r>
      <t xml:space="preserve">Областная целевая программа "Развитие системы стационарных учреждений социального обслуживания Ярославской области",                                                                                                </t>
    </r>
    <r>
      <rPr>
        <sz val="12"/>
        <rFont val="Times New Roman Cyr"/>
        <family val="0"/>
      </rPr>
      <t>в том числе:</t>
    </r>
  </si>
  <si>
    <t>разработка рабочего проекта строительства  автомобильной дороги Туношна - Бурмакино - Ключи</t>
  </si>
  <si>
    <t>строительство автодороги Середка - Афонино, Некоузский муниципальный район</t>
  </si>
  <si>
    <t>cтроительство площадки для стоянки автотранспорта на автомобильной дороге Рыбинск - Тутаев (до Помогалово) км 17 (II стадия)</t>
  </si>
  <si>
    <t>строительство газопровода п.Бурмакино - с.Никольское (в том числе проектные работы и кредиторская задолженность)</t>
  </si>
  <si>
    <t>строительство газопровода п.Бурмакино - с.Новое (в том числе проектные работы и кредиторская задолженность)</t>
  </si>
  <si>
    <t>Областная целевая программа «Развитие информатизации Ярославской области»</t>
  </si>
  <si>
    <t>децентрализация системы отопления жилого фонда, п.Искра Октября (в том числе проектные работы и кредиторская задолженность )</t>
  </si>
  <si>
    <t xml:space="preserve">перевод квартир со сжиженного газа на природный, п.Тихменево (проектные работы) </t>
  </si>
  <si>
    <r>
      <t>Областная целевая программа развития сети автомобильных дорог Ярославской области</t>
    </r>
    <r>
      <rPr>
        <sz val="12"/>
        <rFont val="Times New Roman Cyr"/>
        <family val="0"/>
      </rPr>
      <t>,                                                                                                    в том числе:</t>
    </r>
  </si>
  <si>
    <t>2007-2012</t>
  </si>
  <si>
    <t>уточнение</t>
  </si>
  <si>
    <t>Некрасовский МР</t>
  </si>
  <si>
    <t>Пошехонский МР</t>
  </si>
  <si>
    <t>Ростовский МР</t>
  </si>
  <si>
    <t>Городское поселение г. Рыбинск</t>
  </si>
  <si>
    <t>г.Ярославль</t>
  </si>
  <si>
    <t>ПСД на реконструкцию котельной на ул. Целинная в п. Волжский</t>
  </si>
  <si>
    <t>ПСД на реконструкцию котельной в п. Ермаково</t>
  </si>
  <si>
    <t>ПСД на реконструкцию котельной в п. Каменники</t>
  </si>
  <si>
    <t>Оптимизация теплоснабжения в п. ГЭС-14</t>
  </si>
  <si>
    <t>Модернизация дизельной котельной школы-интернаиа № 2 г. Рыбинска, по ул. Свердлова, д.26 с переводом на мазут</t>
  </si>
  <si>
    <t>Завершение работ по модернизации системы теплоснабжения мкр Копаево (строительство теплострассы)</t>
  </si>
  <si>
    <t>ПСД децентрализации системы отопления жилого фонда д. Искробол и с. Никольское с ликвидацией мазутных котельных</t>
  </si>
  <si>
    <t>строительство вводов и внутридомовых газовых сетей с демонтажем внутреннего газопровода сжиженного газа, п.Шурскол, п.Деболовское, п.Пужбол (в том числе проектные работы)</t>
  </si>
  <si>
    <t>реконструкция станции фильтрации ОСВ с монтажем электролизной установки по производству гипохлорита натрия, г.Тутаев</t>
  </si>
  <si>
    <t xml:space="preserve">строительство вводов и внутридомовых газовых сетей с демонтажем внутреннего газопровода сжиженного газа, с.Шопша, д.Поляна, п.Новый (в том числе проектные работы) </t>
  </si>
  <si>
    <t>строительство вводов и внутридомовых газовых сетей с демонтажем внутреннего газопровода сжиженного газа, п.Кубринск (в том числе проектные работы)</t>
  </si>
  <si>
    <t xml:space="preserve">Целевая программа Министерства сельского хозяйства Российской Федерации "Развитие льняного комплекса России на 2008-2010 годы" </t>
  </si>
  <si>
    <t>ВСЕГО</t>
  </si>
  <si>
    <t>Регулировка гидравлического режима работы тепловых сетей  г. Пошехонье</t>
  </si>
  <si>
    <t>Перевод на индивидуальное газовое отопление Заречной части г. Пошехонье с ликвидацией мазутной котельной</t>
  </si>
  <si>
    <t>Модернизация центральной котельной г. Пошехонье</t>
  </si>
  <si>
    <r>
      <t xml:space="preserve">Областная целевая программа «Модернизация объектов коммунальной инфраструктуры Ярославской области» </t>
    </r>
    <r>
      <rPr>
        <sz val="14"/>
        <rFont val="Times New Roman Cyr"/>
        <family val="0"/>
      </rPr>
      <t>(приложение 1)</t>
    </r>
  </si>
  <si>
    <t>Большесельский МО</t>
  </si>
  <si>
    <t xml:space="preserve">Децентрализация теплоснабжения 11 домов по ул. Комсомольской 
с. Большое Село, отапливаемых от котельной птицефабрики
</t>
  </si>
  <si>
    <t>Итого:</t>
  </si>
  <si>
    <t>Борисоглебский МО</t>
  </si>
  <si>
    <t>Итого</t>
  </si>
  <si>
    <t>Брейтовский МО</t>
  </si>
  <si>
    <t>Гаврилов-Ямский МО</t>
  </si>
  <si>
    <t>Даниловский МО</t>
  </si>
  <si>
    <t>Любимский МР</t>
  </si>
  <si>
    <t>Мышкинский МР</t>
  </si>
  <si>
    <t>Некоузский МО</t>
  </si>
  <si>
    <t>Некрасовский МО</t>
  </si>
  <si>
    <t>Первомайский МО</t>
  </si>
  <si>
    <t>Некоузский МР</t>
  </si>
  <si>
    <t>Некрасовский  МР</t>
  </si>
  <si>
    <t>Первомайский МР</t>
  </si>
  <si>
    <t>г. Переславль-Залесский</t>
  </si>
  <si>
    <t>Переславский МР</t>
  </si>
  <si>
    <t>Пошехонский МО</t>
  </si>
  <si>
    <t>Ростовский МО</t>
  </si>
  <si>
    <t>Рыбинский МР</t>
  </si>
  <si>
    <t>Городской  округ  г. Рыбинск</t>
  </si>
  <si>
    <t>Тутаевский МР</t>
  </si>
  <si>
    <t>Угличский МР</t>
  </si>
  <si>
    <t>Ярославский МР</t>
  </si>
  <si>
    <t>Объекты областной собственности</t>
  </si>
  <si>
    <t>№ пп</t>
  </si>
  <si>
    <t>Наименование объекта</t>
  </si>
  <si>
    <t>I  Системы теплоснабжения (непрограммная часть)</t>
  </si>
  <si>
    <t>Перевод котельной д/сада "Росинка" на газовое топливо</t>
  </si>
  <si>
    <t>Модернизация котельной в п. Пречистое</t>
  </si>
  <si>
    <t>ПСД децентрализации теплоснабжения ст. Скалино</t>
  </si>
  <si>
    <t>ПСД децентрализации теплоснабжения с. Николо-Гора</t>
  </si>
  <si>
    <t>ПСД децентрализаци теплоснажения д. Игнатцево</t>
  </si>
  <si>
    <t>ПСД децентрализаци теплоснажения с. Семеновское</t>
  </si>
  <si>
    <t>ПСД децентрализаци теплоснажения с. Кукобой</t>
  </si>
  <si>
    <t>Строительство блочной котельной в п. Вахрушево</t>
  </si>
  <si>
    <t>Строительство сетей канализации северной части п. Борисоглебский</t>
  </si>
  <si>
    <t>Модернизация водопроводных сетей в с. Брейтове</t>
  </si>
  <si>
    <t>Строительство водопроводных сетей на ул. Полевой и ул. Октябрьской в с. Брейтово, д. Лопатино, д. Новинка водопровода по ул. Цветочная, с. Брейтово</t>
  </si>
  <si>
    <t>Строительство сетей канализации  центра г.Данилова</t>
  </si>
  <si>
    <t>Модернизация водоснабжения д.Кузьмино</t>
  </si>
  <si>
    <t>Модернизация водоснабжения с.Шаготь</t>
  </si>
  <si>
    <t>Модернизация водоснабжения с.Горинское</t>
  </si>
  <si>
    <t>Реконструкция очистных сооружений канализации п. Пречистое</t>
  </si>
  <si>
    <t>ПСД по реконструкции ОСК с. Коза</t>
  </si>
  <si>
    <t xml:space="preserve">Реконструкция  котельных МУП "Водоканал" </t>
  </si>
  <si>
    <t xml:space="preserve">Областная целевая программа «Создание автоматизированной системы ведения государственного земельного кадастра и государственного учета объектов недвижимости в Ярославской области» 
</t>
  </si>
  <si>
    <t>Областная целевая программа «Молодежь»</t>
  </si>
  <si>
    <t>инженерное обеспечение участка быстровозводимой и малоэтажной застройки  п. Борисоглебский (в том числе кредиторская задолженность)</t>
  </si>
  <si>
    <t xml:space="preserve">перевод муниципального жилищного фонда с сжиженного газа на природный </t>
  </si>
  <si>
    <t>газификация сжиженным газом, с.Брейтово (в том числе проектные работы)</t>
  </si>
  <si>
    <t>газификация с.Середа и населенных пунктов в зоне газопровода к с.Середа (в том числе проектные работы)</t>
  </si>
  <si>
    <t>газификация деревень Твердино, Мутовки, Скородумки, Новоселки, Ключи (в том числе проектные работы)</t>
  </si>
  <si>
    <t>Адресная инвестиционная программа Ярославской области                                                        на 2008 год</t>
  </si>
  <si>
    <t>реконструкция очистных сооружений канализации, с.Великое</t>
  </si>
  <si>
    <t>строительство сетей канализации центральной части, г.Данилов (проектные работы)</t>
  </si>
  <si>
    <t>реконструкция угольной котельной школы,  с.Воскресенское (в том числе проектные работы)</t>
  </si>
  <si>
    <t>газификация п.Соколиный, деревень Шарна, 
 Настасьино,  Тимино  (проектные работы)</t>
  </si>
  <si>
    <t>газификация д.Ермаково (в том числе проектные работы)</t>
  </si>
  <si>
    <t xml:space="preserve">реконструкция котельной д/с "Росинка" с переводом на природный газ, г. Мышкин (проектные работы) </t>
  </si>
  <si>
    <t>газификация д. Лодыгино с заменой газораспределительного пункта в д. Галачевской</t>
  </si>
  <si>
    <t>закольцовка газопровода по улицам Лесная, Угличская, Пушкина, г.Мышкин</t>
  </si>
  <si>
    <t>реконструкция очистных сооружений канализации, с.Новый Некоуз</t>
  </si>
  <si>
    <t xml:space="preserve">газификация, с.Марьино </t>
  </si>
  <si>
    <t>строительство комплекса сооружений подземного водоснабжения, п.Некрасовское</t>
  </si>
  <si>
    <t xml:space="preserve">продолжение работ по оптимизации системы теплоснабжения, с.Грешнево </t>
  </si>
  <si>
    <t xml:space="preserve">продолжение работ по модернизации котельной, п.Пречистое </t>
  </si>
  <si>
    <t>модернизация котельных ст.Скалино (проектные работы)</t>
  </si>
  <si>
    <t>Берегоукрепление Угличского водохранилища в с.Прилуки, Угличский муниципальный район</t>
  </si>
  <si>
    <t>Большесельский муниципальный район</t>
  </si>
  <si>
    <t>Гаврилов-Ямский муниципальный район</t>
  </si>
  <si>
    <t>Даниловский муниципальный район</t>
  </si>
  <si>
    <t>Некоузский муниципальный район</t>
  </si>
  <si>
    <t>Некрасовский муниципальный район</t>
  </si>
  <si>
    <t>Пошехонский муниципальный район</t>
  </si>
  <si>
    <t>Ростовский муниципальный район</t>
  </si>
  <si>
    <t>Строительство футбольных полей и площадок, в том числе:</t>
  </si>
  <si>
    <t xml:space="preserve">Областная целевая программа "Развитие дошкольного образования в Ярославской области" </t>
  </si>
  <si>
    <t>Мероприятия по газификации, теплоснабжению, водоснабжению и водоотведению</t>
  </si>
  <si>
    <t>Строительство 33-квартирного жилого дома в с.Брейтово</t>
  </si>
  <si>
    <t>Очистные сооружения хозяйственно- бытовой канализации п. Отрадное</t>
  </si>
  <si>
    <t xml:space="preserve">Строительство газораспределительных сетей в зоне газопровода  до с.Середа </t>
  </si>
  <si>
    <t>ПСД строительства газораспределительных сетей от газопровода  до с.Середа с газификацией населенных пунктов от данных сетей</t>
  </si>
  <si>
    <t>строительство областного перинатального центра, г.Ярославль</t>
  </si>
  <si>
    <r>
      <t xml:space="preserve">Строительство распределительных газовых сетей в сельской местности,                                                                                                                                 </t>
    </r>
    <r>
      <rPr>
        <sz val="12"/>
        <rFont val="Times New Roman Cyr"/>
        <family val="0"/>
      </rPr>
      <t>в том числе:</t>
    </r>
  </si>
  <si>
    <r>
      <t xml:space="preserve">Строительство и реконструкция сетей водоснабжения в сельской местности,                                                                                                                                 </t>
    </r>
    <r>
      <rPr>
        <sz val="12"/>
        <rFont val="Times New Roman Cyr"/>
        <family val="0"/>
      </rPr>
      <t>в том числе:</t>
    </r>
  </si>
  <si>
    <r>
      <t xml:space="preserve">Мероприятия по переселению граждан из ветхого и аварийного жилищного фонда в Ярославской области,                                                                                                                                </t>
    </r>
    <r>
      <rPr>
        <sz val="12"/>
        <rFont val="Times New Roman Cyr"/>
        <family val="0"/>
      </rPr>
      <t>в том числе:</t>
    </r>
  </si>
  <si>
    <r>
      <t>оптимизация системы теплоснабжения  мкр.Переборы, г.Рыбинск</t>
    </r>
    <r>
      <rPr>
        <strike/>
        <sz val="12"/>
        <rFont val="Times New Roman"/>
        <family val="1"/>
      </rPr>
      <t xml:space="preserve"> </t>
    </r>
  </si>
  <si>
    <t>газификация Запахомовского района, г. Рыбинск (в том числе проектные работы)</t>
  </si>
  <si>
    <r>
      <t xml:space="preserve">городской округ г.Рыбинск, </t>
    </r>
    <r>
      <rPr>
        <sz val="12"/>
        <rFont val="Times New Roman Cyr"/>
        <family val="0"/>
      </rPr>
      <t>в том числе:</t>
    </r>
    <r>
      <rPr>
        <b/>
        <sz val="12"/>
        <rFont val="Times New Roman Cyr"/>
        <family val="0"/>
      </rPr>
      <t xml:space="preserve"> </t>
    </r>
  </si>
  <si>
    <r>
      <t xml:space="preserve">Рыбинский муниципальный район, </t>
    </r>
    <r>
      <rPr>
        <sz val="12"/>
        <rFont val="Times New Roman"/>
        <family val="1"/>
      </rPr>
      <t>в том числе:</t>
    </r>
  </si>
  <si>
    <t xml:space="preserve">газификация  п.Тихменево (проектные  работы) </t>
  </si>
  <si>
    <t>газификация д.Свингино  (в том числе проектные работы и кредиторская задолженность)</t>
  </si>
  <si>
    <t>газификация с.Глебово (проектные работы)</t>
  </si>
  <si>
    <t>газификация д.Шашково  (в том числе проектные работы и кредиторская задолженность)</t>
  </si>
  <si>
    <t>газификация п.Искра Октября (в том числе проектные работы и кредиторская задолженность)</t>
  </si>
  <si>
    <t>газификация с.Покров  (в том числе проектные работы и кредиторская задолженность)</t>
  </si>
  <si>
    <t>газификация д.Назарово</t>
  </si>
  <si>
    <r>
      <t xml:space="preserve">Ростовский муниципальный район, </t>
    </r>
    <r>
      <rPr>
        <sz val="12"/>
        <rFont val="Times New Roman Cyr"/>
        <family val="0"/>
      </rPr>
      <t>в том числе:</t>
    </r>
  </si>
  <si>
    <r>
      <t xml:space="preserve">городской округ г.Переславль-Залесский, </t>
    </r>
    <r>
      <rPr>
        <sz val="12"/>
        <rFont val="Times New Roman"/>
        <family val="1"/>
      </rPr>
      <t xml:space="preserve">в том числе: </t>
    </r>
  </si>
  <si>
    <r>
      <t xml:space="preserve">Угличский муниципальный район, </t>
    </r>
    <r>
      <rPr>
        <sz val="12"/>
        <rFont val="Times New Roman"/>
        <family val="1"/>
      </rPr>
      <t>в том числе:</t>
    </r>
  </si>
  <si>
    <t>перевод квартир с сжиженного на природный газ п.Алтыново, п.Отрадный</t>
  </si>
  <si>
    <r>
      <t xml:space="preserve">Тутаевский муниципальный район, </t>
    </r>
    <r>
      <rPr>
        <sz val="12"/>
        <rFont val="Times New Roman"/>
        <family val="1"/>
      </rPr>
      <t>в том числе:</t>
    </r>
  </si>
  <si>
    <r>
      <t xml:space="preserve">газификация п.Константиновский  </t>
    </r>
    <r>
      <rPr>
        <sz val="12"/>
        <rFont val="Times New Roman Cyr"/>
        <family val="0"/>
      </rPr>
      <t>(в том числе проектные работы и кредиторская задолженность)</t>
    </r>
  </si>
  <si>
    <r>
      <t xml:space="preserve">Большесельский муниципальный район, </t>
    </r>
    <r>
      <rPr>
        <sz val="12"/>
        <rFont val="Times New Roman Cyr"/>
        <family val="0"/>
      </rPr>
      <t>в том числе:</t>
    </r>
    <r>
      <rPr>
        <b/>
        <sz val="12"/>
        <rFont val="Times New Roman Cyr"/>
        <family val="0"/>
      </rPr>
      <t xml:space="preserve"> </t>
    </r>
  </si>
  <si>
    <t>реконструкция водонапорной башни, с.Большое Село</t>
  </si>
  <si>
    <r>
      <t xml:space="preserve">Борисоглебский муниципальный район, </t>
    </r>
    <r>
      <rPr>
        <sz val="12"/>
        <rFont val="Times New Roman Cyr"/>
        <family val="0"/>
      </rPr>
      <t>в том числе:</t>
    </r>
  </si>
  <si>
    <r>
      <t xml:space="preserve">Брейтовский муниципальный район, </t>
    </r>
    <r>
      <rPr>
        <sz val="12"/>
        <rFont val="Times New Roman"/>
        <family val="1"/>
      </rPr>
      <t>в том числе:</t>
    </r>
  </si>
  <si>
    <t>реконструкция дизельной котельной д/с "Улыбка" с переводом на дрова, с.Брейтово</t>
  </si>
  <si>
    <r>
      <t xml:space="preserve">Гаврилов-Ямский муниципальный район, </t>
    </r>
    <r>
      <rPr>
        <sz val="12"/>
        <rFont val="Times New Roman"/>
        <family val="1"/>
      </rPr>
      <t>в том числе:</t>
    </r>
  </si>
  <si>
    <t>строительство газопровода  от газораспределительной станции  Ананьино до  д.Высоко (проектные работы)</t>
  </si>
  <si>
    <t>Газоснабжение, д.Осиновая Слобода, Некрасовский муниципальый округ</t>
  </si>
  <si>
    <t>Газификация, с.Бурмакино, Некрасовский муниципальный округ</t>
  </si>
  <si>
    <t>Газификация, с.Левашово, Некрасовский муниципальный округ</t>
  </si>
  <si>
    <t>Газоснабжение станции по борьбе с болезнями животных, Переславль-Залесский</t>
  </si>
  <si>
    <t>Газоснабжение, с.Гаютино (II этап), - газификация д. Малафеево, Пошехонский муниципальный округ</t>
  </si>
  <si>
    <t>Газификация (проектные работы), д.Антифьево, Тутаевский муниципальный округ</t>
  </si>
  <si>
    <t>Газификация, п.Микляиха, Тутаевский муниципальный округ</t>
  </si>
  <si>
    <t>Газоснабжение (проектные работы), д.Сельцо, Большесельский муниципальный округ</t>
  </si>
  <si>
    <t>Газоснабжение, п.Григорьевское, Ярославский муниципальный округ</t>
  </si>
  <si>
    <t>Газификация, с.Пазушино, Ярославский муниципальный округ</t>
  </si>
  <si>
    <t>Газификация (проектные работы), д.Ермаково, Любимский муниципальный округ</t>
  </si>
  <si>
    <t>газификация, п.Молодежный (в том числе проектные работы)</t>
  </si>
  <si>
    <t>газификация, п.Сельхозтехника (местечко Ям)</t>
  </si>
  <si>
    <t>газификация с учетом децентрализации теплоснабжения жилых домов деревень Яснищи, Рыбницы, п.Защитный (в том числе кредиторская задолженность)</t>
  </si>
  <si>
    <t>газификация, д.Рыбницы</t>
  </si>
  <si>
    <t>проведение экспертизы промышленной безопасности ГРС Ананьино</t>
  </si>
  <si>
    <t xml:space="preserve">строительство водоочистных сооружений, п. Пречистое </t>
  </si>
  <si>
    <t xml:space="preserve">реконструкция системы водоснабжения, п.Пречистое 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</si>
  <si>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</si>
  <si>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</si>
  <si>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</si>
  <si>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</si>
  <si>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</si>
  <si>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</si>
  <si>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</si>
  <si>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</si>
  <si>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</si>
  <si>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</si>
  <si>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</si>
  <si>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</si>
  <si>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</si>
  <si>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</si>
  <si>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</si>
  <si>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r>
      <t xml:space="preserve">Реконструкция здания под кукольный театр, ул.Вокзальная, г.Рыбинск (кредиторская задолженность) </t>
    </r>
    <r>
      <rPr>
        <b/>
        <sz val="12"/>
        <rFont val="Times New Roman Cyr"/>
        <family val="0"/>
      </rPr>
      <t>(ввод)</t>
    </r>
  </si>
  <si>
    <t>городской округ г.Переславль-Залесский</t>
  </si>
  <si>
    <t>газификация, д.Тюньба и д.Овсянники (в том числе проектные работы)</t>
  </si>
  <si>
    <t>строительство модульной газовой котельной, п.Октябрьский (в том числе проектные работы)</t>
  </si>
  <si>
    <t>Полготовка методических материалов</t>
  </si>
  <si>
    <t>подготовка врачей общей практики</t>
  </si>
  <si>
    <t>1.1.</t>
  </si>
  <si>
    <t>1.2.</t>
  </si>
  <si>
    <t>1.3.</t>
  </si>
  <si>
    <t>1.4.</t>
  </si>
  <si>
    <t>1.5.</t>
  </si>
  <si>
    <t>реконструкция котельной с переводом на природный газ, п.Отрадный (в том числе проектные работы)</t>
  </si>
  <si>
    <t>реконструкция котельной с переводом на природный газ, п.Алтыново (в том числе проектные работы)</t>
  </si>
  <si>
    <t>перевод квартир со сжиженного на природный газ, п.Алтыново и п.Отрадный (в том числе проектные работы)</t>
  </si>
  <si>
    <t>Газификация, с.Коза, Первомайский муниципальный округ</t>
  </si>
  <si>
    <t>Реконструкция сетей водопровода, п.Красный Октябрь, Борисоглебский муниципальный округ</t>
  </si>
  <si>
    <t>реконструкция котельной д.Сельцо и газоснабжение жилых домов по ул. Рассветная, Солнечная (проектные работы)</t>
  </si>
  <si>
    <t>Реконструкция здания старой школы, с.Середа, Даниловский МО</t>
  </si>
  <si>
    <t>реконструкция</t>
  </si>
  <si>
    <t>строительство</t>
  </si>
  <si>
    <t>2001-2002 (2004 ввод)</t>
  </si>
  <si>
    <t xml:space="preserve">строительство </t>
  </si>
  <si>
    <t>2001-2003</t>
  </si>
  <si>
    <t xml:space="preserve"> корректировка документации</t>
  </si>
  <si>
    <t>Семеновская школа на 166 уч.мест, Первомайский МО</t>
  </si>
  <si>
    <t>Школа на 192 уч.мест, д.Березники, Борисоглебский муниципальный округ</t>
  </si>
  <si>
    <t>Школа на 264 уч.мест, с.Назарово, Рыбинский муниципальный округ</t>
  </si>
  <si>
    <t>Школа на 1600 уч.мест, р-н Скоморохова Гора, г.Рыбинск</t>
  </si>
  <si>
    <t>Школа на 90 уч.мест, с.Шипилово, Мышкинский муниципальный округ</t>
  </si>
  <si>
    <t>Школа на 132 уч.мест, п.Рязанцево, Переславский МО</t>
  </si>
  <si>
    <t>Борисоглебский МР</t>
  </si>
  <si>
    <t>Брейтовский МР</t>
  </si>
  <si>
    <t>Гаврилов-Ямский МР</t>
  </si>
  <si>
    <t>Даниловский МР</t>
  </si>
  <si>
    <t>Мышкинский МО</t>
  </si>
  <si>
    <t>Приложение 17</t>
  </si>
  <si>
    <t>Строительство газопровода до д.Чебыкино и  газораспределительных сетей в д.Чебыхино</t>
  </si>
  <si>
    <t>Газификация с. Новый  Некоуз</t>
  </si>
  <si>
    <t>Строительство обхода г. Ярославля с мостом через реку Волгу</t>
  </si>
  <si>
    <t>Реконструкция автодороги "Углич-Воскресенское" на участке Платуново-Мартыново, Угличский и Мышкинский муниципальные районы</t>
  </si>
  <si>
    <t xml:space="preserve">ПСД реконструкции газовой котельной в п. Ярославка </t>
  </si>
  <si>
    <t>Реконструкция  котельной в п. Спас-Виталий</t>
  </si>
  <si>
    <t xml:space="preserve">Реконструкция мазутной котельной в п.Толбухино </t>
  </si>
  <si>
    <t>Реконструкция водоснабжения, с.Вощажниково, Борисоглебский муниципальный округ</t>
  </si>
  <si>
    <t>Реконструкция водоснабжения, с.Хабарово, Даниловский муниципальный округ</t>
  </si>
  <si>
    <t>реконструкция котельной по ул.Луначарского с переводом на природный газ, г.Гаврилов-Ям  (проектные работы)</t>
  </si>
  <si>
    <t>строительство скважины, г.Данилов</t>
  </si>
  <si>
    <t>газификация, д.Костюшино (в том числе проектные работы)</t>
  </si>
  <si>
    <t xml:space="preserve">строительство биологических прудов на очистных сооружениях канализации,  г.Любим
</t>
  </si>
  <si>
    <t>реконструкция котельной центральной районной больницы, г.Мышкин (проектные работы)</t>
  </si>
  <si>
    <t>реконструкция очистных сооружений водоснабжения, г.Мышкин</t>
  </si>
  <si>
    <t>Строительство сети канализации центральной части пос. Борисоглебский</t>
  </si>
  <si>
    <t>ПСД и модернизация водозабора в с. Брейтове</t>
  </si>
  <si>
    <t>Продолжение строительства ОСК в с. Брейтово</t>
  </si>
  <si>
    <t>ПСД и строительство артезианской скважины с установкой башни Рожновского в с. Брейтово, в том числе проектные работы</t>
  </si>
  <si>
    <t>Строительство напорного коллектора от КНС-4 до камеры переключения по ул. Мира, г. Ростова</t>
  </si>
  <si>
    <t>Очистные сооружения бытовых стоков в с. Сретенье, Рыбинского района</t>
  </si>
  <si>
    <t>Реконструкция очистных сооружений бытовых стоков п. Тихменево</t>
  </si>
  <si>
    <t xml:space="preserve">Водопровод п. Юбилейный, Рыбинский район, Ярославской области </t>
  </si>
  <si>
    <t>ПСД очистных сооружений канализации п.Шашково</t>
  </si>
  <si>
    <t>Строительство локальных очистных сооружений канализации левобережной части г. Тутаева</t>
  </si>
  <si>
    <r>
      <t>п</t>
    </r>
    <r>
      <rPr>
        <sz val="12"/>
        <rFont val="Times New Roman CYR"/>
        <family val="1"/>
      </rPr>
      <t>роектно-изыскательские работы по реконструкции автодороги "Борисоглеб - Углич - Алешкино"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</si>
  <si>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"Юркино - Латка"</t>
    </r>
  </si>
  <si>
    <t xml:space="preserve">Губернаторская целевая программа «Государственная поддержка граждан, проживающих на территории Ярославской области в сфере ипотечного жилищного кредитования» </t>
  </si>
  <si>
    <t>ОБЪЕКТЫ МУНИЦИПАЛЬНОЙ СОБСТВЕННОСТИ</t>
  </si>
  <si>
    <t>ПСД по реконструкции ОСК с. Кукобой</t>
  </si>
  <si>
    <t>ПСД по реконструкции системы водоснабжения улиц с. Кукобой</t>
  </si>
  <si>
    <t>Строительство станции обезжелезивания на скважине п. Марково . Модуль водоочистки с безнапорным азоншунгитовым фильтром- 1 шт</t>
  </si>
  <si>
    <t>Перевод ОСВ г. Ростова на гипохлорит натрия, установка Аквахлор</t>
  </si>
  <si>
    <t>Реконструкция водозаборных сооружений в п. Семибратово, строительство станции обезжелезивания воды</t>
  </si>
  <si>
    <t>Строительство станции обезжелезивания в с. Ново-Никольское</t>
  </si>
  <si>
    <t>Строительство 31-квартирного жилого дома, п.Пречистое, Первомайский муниципальный район (ввод)</t>
  </si>
  <si>
    <t>Строительство канализации и водоснабжения ул.Интернациональная и ул.Сурикова</t>
  </si>
  <si>
    <t>ПСД реконструкции очистных сооружений канализации г.Углича</t>
  </si>
  <si>
    <t>ПСД реконструции сетей водоснабжения г.Углича</t>
  </si>
  <si>
    <t>ПСД реконструции КНС -1 г.Углича</t>
  </si>
  <si>
    <t>Строительство артскважины и сетей водопровода п.Речное</t>
  </si>
  <si>
    <t>Итого по 1I разделу непрограммная часть</t>
  </si>
  <si>
    <t>Всего по II разделу</t>
  </si>
  <si>
    <t>III Газификация (программная часть)</t>
  </si>
  <si>
    <t>Газификация с Большое Село</t>
  </si>
  <si>
    <t>ПСД строительства газопровода и газификации  с.Дунилово</t>
  </si>
  <si>
    <t>ПСД  строительства газопровода и газификации с.Новое Село</t>
  </si>
  <si>
    <t>ПСД распределительных сетей с.Брейтово</t>
  </si>
  <si>
    <t>Газоснабжение п. Борисоглебский</t>
  </si>
  <si>
    <t>ПСД строительства газопровода и газификации д. Селище</t>
  </si>
  <si>
    <t>ПСД газификации д.Андреевское</t>
  </si>
  <si>
    <t>реконструкция мазутной котельной левого берега с переводом на газ, г.Тутаев (проектные работы)</t>
  </si>
  <si>
    <t xml:space="preserve">продолжение работ по реконструкции центральных тепловых пунктов, г.Переславль-Залесский </t>
  </si>
  <si>
    <t>реконструкция котельной по ул. Зеленой с установкой котлов фирмы "Виссманн"</t>
  </si>
  <si>
    <t>газификация, г.Переславль-Залесский (в том числе проектные работы)</t>
  </si>
  <si>
    <t xml:space="preserve">газификация района Грачковская Слобода </t>
  </si>
  <si>
    <t xml:space="preserve">оптимизация системы теплоснабжения центрального района,  г.Углич </t>
  </si>
  <si>
    <t>газификация, г.Углич (в том числе проектные работы)</t>
  </si>
  <si>
    <t>газификация левобережного района,  г.Углич (в том числе проектные работы)</t>
  </si>
  <si>
    <t>реконструкция центральной котельной  с переводом на природный газ, с.Большое Село</t>
  </si>
  <si>
    <t>Реконструкция кардиологического корпуса под хирургический корпус, ул.Солнечная , г.Рыбинск</t>
  </si>
  <si>
    <t>Областная целевая программа "Здоровый ребенок"</t>
  </si>
  <si>
    <t xml:space="preserve">Строительство медицинского центра материнства и детства, п.Некрасовское </t>
  </si>
  <si>
    <t>газификация, д.Кормилицино (в том числе проектные работы)</t>
  </si>
  <si>
    <t>строительство локальных очистных сооружений психиатрической больницы "Спасское", Ярославский муниципальный район (ввод)</t>
  </si>
  <si>
    <t>начальная школа-сад, п.Заячий Холм, Гаврилов-Ямский муниципальный район (проектные работы)</t>
  </si>
  <si>
    <t>ПСД реконструкции котельных в д. Заболотье</t>
  </si>
  <si>
    <t xml:space="preserve">Оптимизация системы теплоснабжения п. Яснищи </t>
  </si>
  <si>
    <t>Оптимизация системы теплоснабжения д. Грешнево</t>
  </si>
  <si>
    <t>Строительство котельной в п. Красный Профинтерн</t>
  </si>
  <si>
    <t>ПСД и модернизация котельной в д. Менчаково</t>
  </si>
  <si>
    <t>Модернизация котельной ст.Скалино</t>
  </si>
  <si>
    <t>Реконструкция котельной на ул. Зеленая</t>
  </si>
  <si>
    <t>строительство поликлиники, п.Борисоглебский (в том числе кредиторская задолженность)</t>
  </si>
  <si>
    <t>строительство водоочистных сооружений на подземном водозаборе мкр. Волжский,  г.Рыбинск</t>
  </si>
  <si>
    <t xml:space="preserve">продолжение работ по газификации деревень Перелески, Вашутино </t>
  </si>
  <si>
    <t>газификация п.Красный Октябрь и населенных пунктов в зоне газопровода к п.Красный Октябрь (в том числе проектные работы и кредиторская задолженность)</t>
  </si>
  <si>
    <t>продолжение строительства очистных сооружений канализации, с.Брейтово (в том числе проектные работы )</t>
  </si>
  <si>
    <t>реконструкция мазутной котельной ПМК-3 с переводом на газ (проектные работы)</t>
  </si>
  <si>
    <t>реконструкция котельной, с.Шопша (в том числе проектные работы)</t>
  </si>
  <si>
    <t>реконструкция котельной,  д.Березники (в том числе проектные работы)</t>
  </si>
  <si>
    <t>газификация д.Андреевское (в том числе проектные работы и кредиторская задолженность)</t>
  </si>
  <si>
    <t>строительство центральной котельной, с.Брейтово (в том числе проектные работы и кредиторская задолженность)</t>
  </si>
  <si>
    <r>
      <t>р</t>
    </r>
    <r>
      <rPr>
        <sz val="12"/>
        <rFont val="Times New Roman CYR"/>
        <family val="1"/>
      </rPr>
      <t xml:space="preserve">еконструкция автодороги "Нагорье - Кубринск - </t>
    </r>
    <r>
      <rPr>
        <sz val="12"/>
        <rFont val="Times New Roman Cyr"/>
        <family val="0"/>
      </rPr>
      <t>гр.Московской обл.</t>
    </r>
    <r>
      <rPr>
        <sz val="12"/>
        <rFont val="Times New Roman CYR"/>
        <family val="1"/>
      </rPr>
      <t>"</t>
    </r>
  </si>
  <si>
    <r>
      <t>п</t>
    </r>
    <r>
      <rPr>
        <sz val="12"/>
        <rFont val="Times New Roman CYR"/>
        <family val="1"/>
      </rPr>
      <t>роектно-изыскательские работы по реконструкции автодороги "Остапково - Заозерье", участок "Колокорево - Старое Волино"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</si>
  <si>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"Кременево - Никулино"</t>
    </r>
  </si>
  <si>
    <t>Газопроводы и газооборудование муниципальных жилых квартир (2-3 этап), с.Великое, Гаврилов-Ямский муниципальный округ</t>
  </si>
  <si>
    <t>Сети высокого давления, с.Плещеево, Гаврилов-Ямский муниципальный округ</t>
  </si>
  <si>
    <t>Распределительные газовые сети, д.Шалава, Гаврилов-Ямский муниципальный округ</t>
  </si>
  <si>
    <t>Газификация, с.Старый Некоуз, Некоуский муниципальный округ</t>
  </si>
  <si>
    <t xml:space="preserve">Пристройка к административному зданию, ул.Андропова, д.9/9, г.Ярославль (проектные работы) </t>
  </si>
  <si>
    <t>Областная целевая программа «Развитие амбулаторно-поликлинической помощи Ярославской области в рамках национального проекта в сфере здравоохранения»</t>
  </si>
  <si>
    <t xml:space="preserve">Областная целевая программа «Развитие физической культуры и спорта в Ярославской области» </t>
  </si>
  <si>
    <t xml:space="preserve">Областная целевая программа развития образования </t>
  </si>
  <si>
    <t xml:space="preserve">Областная целевая программа «Школьный автобус» </t>
  </si>
  <si>
    <t xml:space="preserve">Областная целевая программа «Трезвое поколение» </t>
  </si>
  <si>
    <t>Областная целевая программа социальной поддержки студентов и преподавателей профессиональных учебных заведений Ярославской области</t>
  </si>
  <si>
    <t xml:space="preserve">Областная целевая программа «Развитие системы стационарных учреждений социального обслуживания Ярославской области» </t>
  </si>
  <si>
    <t xml:space="preserve">строительство физкультурно-оздоровительного комплекса, г.Ростов (ввод) (в том числе кредиторская задолженность) </t>
  </si>
  <si>
    <t>оптимизация теплоснабжения мкр.1, 2, подключенных к котельной "РОМЗ", г.Ростов</t>
  </si>
  <si>
    <t>инженерное обеспечение участка быстровозводимой и малоэтажной застройки  г.Гаврилов-Ям (в том числе кредиторская задолженность)</t>
  </si>
  <si>
    <t>децентрализация системы отопления с переводом на природный газ в жилых домах д.Поляна (в том числе кредиторская задолженность)</t>
  </si>
  <si>
    <t>инженерное обеспечение участка быстровозводимой и малоэтажной застройки г.Данилов (в том числе кредиторская задолженность)</t>
  </si>
  <si>
    <t>реконструкция угольной котельной школы с переводом на природный газ, с.Середа (в том числе проектные работы)</t>
  </si>
  <si>
    <t>строительство газопровода д.Поляна - Сосновый Бор (в том числе кредиторская задолженность)</t>
  </si>
  <si>
    <t>строительство вводов и внутридомовых газовых сетей с демонтажем внутреннего газопровода сжиженного газа, д.Глебовское (в том числе проектные работы)</t>
  </si>
  <si>
    <t>строительство вводов и внутридомовых газовых сетей с демонтажем внутреннего газопровода сжиженного газа, с.Толбухино (в том числе проектные работы)</t>
  </si>
  <si>
    <t>строительство отводов к частным домам, с.Толбухино</t>
  </si>
  <si>
    <t xml:space="preserve"> Областная целевая программа «Государственная поддержка въездного и внутреннего туризма Ярославской области на 2007-2008 годы» </t>
  </si>
  <si>
    <t>Областная целевая программа «Профилактика внутрибольничных инфекций»</t>
  </si>
  <si>
    <t xml:space="preserve">Областная целевая программа «Совершенствование службы лучевой диагностики в Ярославской области в 2007 год» </t>
  </si>
  <si>
    <t xml:space="preserve">Областная целевая программа «Развитие донорства крови и совершенствование материально-технической базы учреждений службы крови Ярославской области» </t>
  </si>
  <si>
    <t>ПСД газификации с.Лучинское</t>
  </si>
  <si>
    <t>ПСД газификации с.Красный Холм</t>
  </si>
  <si>
    <t>реконструкция автодороги Сергиев Посад - Калязин - Рыбинск - Череповец на участке Углич - Васильки - Рыбинск, Угличский и Мышкинский муниципальные районы</t>
  </si>
  <si>
    <t xml:space="preserve">Укрепление материально-технической базы Большесельского филиала ПУ-19 с.Никольское, Большесельский МР (реконструкция здания лабораторно-практических занятий, приобретение учебной сельхозтехники) </t>
  </si>
  <si>
    <t xml:space="preserve">Мониторинг кадрового обеспечения образовательных учреждений села </t>
  </si>
  <si>
    <t xml:space="preserve">Областная целевая программа «Улучшение условий и охраны труда» </t>
  </si>
  <si>
    <t>Областная целевая программа повышения качества товаров, услуг и менеджмента в Ярославской области</t>
  </si>
  <si>
    <t>Губернаторская целевая программа «Поддержка учреждений культурно-досуговой сферы Ярославской области»</t>
  </si>
  <si>
    <t>Областная целевая программа «Социальная поддержка инвалидов»</t>
  </si>
  <si>
    <t>деп культуры</t>
  </si>
  <si>
    <t>ПСД реконструкции котельной п. Белогостицы</t>
  </si>
  <si>
    <t>ПСД реконструкции котельной бани п. Петровское с переводом на природный газ</t>
  </si>
  <si>
    <t>ПСД на реконструкцию котельной в п. Октябрьский</t>
  </si>
  <si>
    <t xml:space="preserve">ПСД строительства газопровода и газификации с. Покров </t>
  </si>
  <si>
    <t>Строительство газопровода и газификация с. Покров</t>
  </si>
  <si>
    <t>Строительство газопровода высокого давления до сТихменево и газификация с.Тихменево</t>
  </si>
  <si>
    <t>Газификация Заволжского района</t>
  </si>
  <si>
    <t>Областная целевая программа «Модернизация объектов коммунальной инфраструктуры Ярославской области»</t>
  </si>
  <si>
    <t xml:space="preserve">Итого по I разделу </t>
  </si>
  <si>
    <t xml:space="preserve">II Системы водоснабжения и канализации </t>
  </si>
  <si>
    <t>Приложение 2</t>
  </si>
  <si>
    <t>II Системы водоснабжения и канализации ( непрограммная часть)</t>
  </si>
  <si>
    <t>Строительство водопроводных сетей левобережной части части п. Борисоглебский</t>
  </si>
  <si>
    <t>Продолжение работ по реконструкции котельной МКР "Аграрник" с переводом на природный газ с учетом децентрализации жилых домов</t>
  </si>
  <si>
    <t>Реконструкция котельной районного дома культуры с переводом на газ п. Борисоглебский</t>
  </si>
  <si>
    <t>Реконструкция котельной д.Березники</t>
  </si>
  <si>
    <t>Модернизация тепловых сетей д. Ульяниха, с. Горелово, с. Брейтово</t>
  </si>
  <si>
    <t>Реконструкция центральной котельной с. Брейтово</t>
  </si>
  <si>
    <t>Реконструкция котельной в  д. Поляна с переводом на природный газ</t>
  </si>
  <si>
    <t>Реконструкция котельной в  с. Шопша  с  переводом на природный газ</t>
  </si>
  <si>
    <t>ПСД по модернизации котельной с.Покров</t>
  </si>
  <si>
    <t>Национальная безопасность и правоохранительная деятельность</t>
  </si>
  <si>
    <t>ПСД по модернизации котельной с.Семлова</t>
  </si>
  <si>
    <t>Децентрализация отопления  домов по ул.Купича г.Данилова ( 55 квартир)</t>
  </si>
  <si>
    <t>Децентрализация отопления  домов по ул Привокзальной д.7 и д.14 ( 15 квартир)</t>
  </si>
  <si>
    <t>Модернизация тепловых сетей г. Любима с заменой  изоляции на ППУ</t>
  </si>
  <si>
    <t>Реконструкция тепловых сетей г. Мышкина, ул.К.Либнехта д200,150,70,50</t>
  </si>
  <si>
    <t>Проект реконструкции котельной центральной районной больницы</t>
  </si>
  <si>
    <t>Модернизация тепловых сетей п.Октябрь, п.Волга, с.Н.Некоуз</t>
  </si>
  <si>
    <t xml:space="preserve">Областная целевая программа «Комплексные меры противодействия злоупотреблению наркотиками и их незаконному обороту на период с 2005 по 2007 год» </t>
  </si>
  <si>
    <t>Областная целевая программа «Социальное развитие села до 2010 года»</t>
  </si>
  <si>
    <t xml:space="preserve">Областная целевая программа «Развитие льняного комплекса Ярославской области на 2005-2008 годы» </t>
  </si>
  <si>
    <t xml:space="preserve">Комплексная целевая программа «Развитие и поддержка малых форм хозяйствования в агропромышленном комплексе Ярославской области» </t>
  </si>
  <si>
    <t xml:space="preserve">Губернаторская целевая программа «Отходы» </t>
  </si>
  <si>
    <t xml:space="preserve">Областная целевая программа геологического изучения недр и воспроизводства минерально-сырьевой базы Ярославской области </t>
  </si>
  <si>
    <t xml:space="preserve">Реконструкция здания школы и строительство спортзала, разработка проектно-сметной документации, с.Вощиково, Пошехонский муниципальный округ </t>
  </si>
  <si>
    <t>реконструкция и строительство</t>
  </si>
  <si>
    <t>Ильинская средняя школа, Угличский МО</t>
  </si>
  <si>
    <t>Школа на 108 уч.мест, с.Парфеньево, Некоузский муниципальный округ</t>
  </si>
  <si>
    <t>Школа на 392 уч.места, с.Никульское, Тутаевский муниципальный округ</t>
  </si>
  <si>
    <t>Пристройка к государственному образовательному учреждению "Центр детей и юношества"</t>
  </si>
  <si>
    <t>Областная целевая программа "Основные направления развития и сохранения культуры и исскуства Ярославской области" на 2004-2005 годы (ПАО от 29.10.2003 №149-а)</t>
  </si>
  <si>
    <t>Училище культуры, г.Ярославль, ул.Слепнева</t>
  </si>
  <si>
    <t xml:space="preserve"> Строительство здания Рыбинского театра драмы</t>
  </si>
  <si>
    <t>проектные работы</t>
  </si>
  <si>
    <t>Строительство Дома культуры, г.Данилов</t>
  </si>
  <si>
    <t>Областная целевая программа "Здоровый ребенок" на 2004-2005 годы (ПАО от 25.12.2003 № 259)</t>
  </si>
  <si>
    <t>проектирование и строительство</t>
  </si>
  <si>
    <t>завершение строительства</t>
  </si>
  <si>
    <t>Региональная целевая программа "Развитие службы охраны материнства и детства Ярославской области на 2004-2005 годы" (ПАО от04.08.2003 № 163)</t>
  </si>
  <si>
    <t>Расходные обязательства по вопросам, отнесенным федеральным законодательством к предметам ведения субъектов Российской Федерации</t>
  </si>
  <si>
    <t xml:space="preserve">Расходные обязательства по вопросам совместного ведения Российской федерации и субъектов Российской Федерации </t>
  </si>
  <si>
    <t>Департамент финансов (фонд развития муниципальных образований)</t>
  </si>
  <si>
    <t>Комплексная целевая программа безопасность образовательных учреждений</t>
  </si>
  <si>
    <t>продолжение работ по строительству газомазутной котельной, п. Васильково (в том числе проектные работы)</t>
  </si>
  <si>
    <t>строительство блочной котельной, п.Вахрушево (в том числе проектные работы)</t>
  </si>
  <si>
    <t>строительство модульной газовой котельной, п.Семибратово (в том числе проектные работы)</t>
  </si>
  <si>
    <t xml:space="preserve">реконструкция водозаборных очистных сооружений и строительство станции очистки вод п.Семибратово (в том числе проектные работы) </t>
  </si>
  <si>
    <t xml:space="preserve">газификация, п.Поречье-Рыбное </t>
  </si>
  <si>
    <t>Угличский муниципальный район</t>
  </si>
  <si>
    <t>Тутаевский муниципальный район</t>
  </si>
  <si>
    <t>Брейтовский муниципальный район</t>
  </si>
  <si>
    <t>Любимский муниципальный район</t>
  </si>
  <si>
    <t>строительство станции ультрафиолетового обеззараживания очищенных сточных вод очистных сооружений канализации, г.Переславль-Залесский</t>
  </si>
  <si>
    <t>Мышкинский муниципальный район</t>
  </si>
  <si>
    <t>Первомайский муниципальный район</t>
  </si>
  <si>
    <t>Переславский муниципальный район</t>
  </si>
  <si>
    <t xml:space="preserve">городской округ г.Переславль-Залесский </t>
  </si>
  <si>
    <t>Борисоглебский муниципальный район</t>
  </si>
  <si>
    <t>строительство сетей канализации центральной части п.Борисоглебский (в том числе проектные работы и кредиторская задолженность)</t>
  </si>
  <si>
    <t>газификация жилых домов, п.Борисоглебский (в том числе проектные работы)</t>
  </si>
  <si>
    <t>строительство отводов к частным домам,  д.Поляна, п. Новый</t>
  </si>
  <si>
    <t>строительство распределительного газопровода д.Чебыхино</t>
  </si>
  <si>
    <r>
      <t>с</t>
    </r>
    <r>
      <rPr>
        <sz val="12"/>
        <rFont val="Times New Roman CYR"/>
        <family val="1"/>
      </rPr>
      <t>троительство автодороги Липки - Мешково - Великий Мох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</si>
  <si>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Углич - Высоково</t>
    </r>
  </si>
  <si>
    <r>
      <t>с</t>
    </r>
    <r>
      <rPr>
        <sz val="12"/>
        <rFont val="Times New Roman CYR"/>
        <family val="1"/>
      </rPr>
      <t>троительство автодороги Григорьевское - Щеглевское</t>
    </r>
  </si>
  <si>
    <r>
      <t>Областная целевая программа "Совершенствование оказания онкологической помощи населению Ярославской области"</t>
    </r>
    <r>
      <rPr>
        <sz val="12"/>
        <rFont val="Times New Roman Cyr"/>
        <family val="0"/>
      </rPr>
      <t>,                                                                                               в том числе:</t>
    </r>
  </si>
  <si>
    <t>строительство межпоселкового газопровода и распределительных сетей по ул.Солнечной, г.Мышкин (в том числе кредиторская задолженность)</t>
  </si>
  <si>
    <t>Реконструкция котельной с.Угодичи с переводом на природный газ</t>
  </si>
  <si>
    <t>ПСД и работы по переводу котельной п. Шурскол на природный газ</t>
  </si>
  <si>
    <t>Децентрализация отопления жилищного фонда п.Воржа</t>
  </si>
  <si>
    <t>перевод на газ электрокотельной школы, д. Андреевское (кредиторская задолженность)</t>
  </si>
  <si>
    <t>газификация д.Смирново</t>
  </si>
  <si>
    <t>Участок водовода №2 фильтрованной воды диаметром 600 мм от ул.Промышленной до Привокзальной площади "Ярославль- Главный"</t>
  </si>
  <si>
    <t>Итого по 1I разделу программная часть</t>
  </si>
  <si>
    <t>ДС</t>
  </si>
  <si>
    <t xml:space="preserve">Запруднова </t>
  </si>
  <si>
    <t>ЖКХ</t>
  </si>
  <si>
    <t xml:space="preserve">Соцразв. Села </t>
  </si>
  <si>
    <t>Отходы</t>
  </si>
  <si>
    <t>Строительство автостанции, с.Великое, Гаврилов-Ямский муниципальный район (ввод)</t>
  </si>
  <si>
    <t>Строительство и реконструкция здания под спальный корпус детского дома, с.Вощиково, Пошехонский муниципальный район (ввод)</t>
  </si>
  <si>
    <t>Реконструкция здания государственного архива Ярославской области с пристройкой специализированного архивного хранилища (проектные работы), г.Ярославль</t>
  </si>
  <si>
    <t xml:space="preserve">Мероприятия по реформированию и модернизации жилищно-коммунального комплекса Ярославской области </t>
  </si>
  <si>
    <t>Строительство станции обезжелезивания на скважине п. Марково. Модуль водоочистки с безнапорным азоншунгитовым фильтром- 1 шт</t>
  </si>
  <si>
    <t>Уточнение декабря</t>
  </si>
  <si>
    <t>Строительство водозаборной скважины в филиале "Ботик Петра I" ГУК ЯО "Переславль-Залесский государственный историко-архитектурный и художественный музей-заповедник"</t>
  </si>
  <si>
    <t>децентрализация системы отопления, п.Свингино (проектные работы)</t>
  </si>
  <si>
    <r>
      <t xml:space="preserve">Подпрограмма "Неотложные меры по дальнейшему совершенствованию психиатрической помощи населению Ярославской области",                                                                                               </t>
    </r>
    <r>
      <rPr>
        <sz val="12"/>
        <rFont val="Times New Roman Cyr"/>
        <family val="0"/>
      </rPr>
      <t>в том числе:</t>
    </r>
  </si>
  <si>
    <t>ПСД газификации д.Глебовское</t>
  </si>
  <si>
    <t>Газификация д.Глебовское</t>
  </si>
  <si>
    <t>ПСД газификации с.Толбухино</t>
  </si>
  <si>
    <t>газификация деревень Лом, Новоберезки (в том числе кредиторская задолженность)</t>
  </si>
  <si>
    <t>реконструкция очистных сооружений канализации, с.Купанское (в том числе проектные работы)</t>
  </si>
  <si>
    <t>газификация деревень Фалилеево, Назарово, Балобаново  (в том числе проектные работы и кредиторская задолженность)</t>
  </si>
  <si>
    <t>газификация с учетом децентрализации системы отопления 11 домов по улице Комсомольская, с.Большое Село</t>
  </si>
  <si>
    <t xml:space="preserve">Областная целевая программа социальной поддержки старшего поколения «Забота» </t>
  </si>
  <si>
    <t>ПСД газификации района г.Пошехонье между р.Сога и р.Согожа</t>
  </si>
  <si>
    <t>ПСД строительства газораспределительных сетей в зоне газопровода до д.Вощиково</t>
  </si>
  <si>
    <t>ПСД строительства газопровода до с.Диево-Городище и газификация с.Диево-Городище</t>
  </si>
  <si>
    <t>ПСД строительства газопровода до д.Хребтово, д.Бор, д.Яхробол, д.Искробол, с.Рождественское</t>
  </si>
  <si>
    <t>ПСД межпоселкового газопровода до с. Кукобой</t>
  </si>
  <si>
    <t>ПСД газификации с. Кукобой</t>
  </si>
  <si>
    <t>ПСД газификации Федоровского монастыря</t>
  </si>
  <si>
    <t>Газификация ул.Подгорная, Дорожная, пер.Строительный, пер.Некрасово, пер.Призывной, пер.Малоозерный</t>
  </si>
  <si>
    <t xml:space="preserve">ПСД газификации района "Грачковская Слобода" </t>
  </si>
  <si>
    <t>Строительство газораспределительных сетей в зоне газопровода до с.Кубринск</t>
  </si>
  <si>
    <t>Строительство площадки для приема 1 этапа практического экзамена, ул.Журавлева, д. 9/27, г.Ярославль</t>
  </si>
  <si>
    <t>Реконструкция здания отдельной роты ДПС ГИБДД УВД по Ярославской области, ул.Софийская, д.76, г.Рыбинск</t>
  </si>
  <si>
    <t>Реконструкция промышленно-технической базы ГИБДД УВД по Ярославской области, ул.Декабристов, д.12, г.Ярославль</t>
  </si>
  <si>
    <t xml:space="preserve">Реконструкция и строительство комплекса зданий, Советская пл., г.Ярославль (в том числе проектные работы) </t>
  </si>
  <si>
    <t>Реставрация с реконструкцией административного здания, Советская пл., д.5, г.Ярославль (в том числе проектные работы)</t>
  </si>
  <si>
    <t xml:space="preserve">Реконструкция и строительство 2-ой очереди больницы с инженерными коммуникациями, г.Гаврилов-Ям (в том числе корректировка проектно-сметной документации) </t>
  </si>
  <si>
    <r>
      <t xml:space="preserve">Некоузский муниципальный район, </t>
    </r>
    <r>
      <rPr>
        <sz val="12"/>
        <rFont val="Times New Roman"/>
        <family val="1"/>
      </rPr>
      <t>в том числе:</t>
    </r>
  </si>
  <si>
    <r>
      <t xml:space="preserve">Некрасовский муниципальный район, </t>
    </r>
    <r>
      <rPr>
        <sz val="12"/>
        <rFont val="Times New Roman Cyr"/>
        <family val="0"/>
      </rPr>
      <t>в том числе:</t>
    </r>
  </si>
  <si>
    <t>газификация п.Некрасовское (в том числе проектные работы)</t>
  </si>
  <si>
    <t>строительство газопровода, д.Малые Соли</t>
  </si>
  <si>
    <t>газификация с.Елохино (в том числе проектные работы и кредиторская задолженность)</t>
  </si>
  <si>
    <r>
      <t xml:space="preserve">Первомайский муниципальный район, </t>
    </r>
    <r>
      <rPr>
        <sz val="12"/>
        <rFont val="Times New Roman"/>
        <family val="1"/>
      </rPr>
      <t>в том числе:</t>
    </r>
  </si>
  <si>
    <t>газификация п.Пречистое (в том числе проектные работы)</t>
  </si>
  <si>
    <r>
      <t xml:space="preserve">Переславский муниципальный район, </t>
    </r>
    <r>
      <rPr>
        <sz val="12"/>
        <rFont val="Times New Roman Cyr"/>
        <family val="0"/>
      </rPr>
      <t>в том числе:</t>
    </r>
  </si>
  <si>
    <t>газификация п.Кубринск (в том числе кредиторская задолженность)</t>
  </si>
  <si>
    <t>газификация с.Короткова (в том числе проектные работы)</t>
  </si>
  <si>
    <t>газификация  с.Новое (в том числе кредиторская задолженность за  проектные работы)</t>
  </si>
  <si>
    <r>
      <t xml:space="preserve">Пошехонский муниципальный район, </t>
    </r>
    <r>
      <rPr>
        <sz val="12"/>
        <rFont val="Times New Roman"/>
        <family val="1"/>
      </rPr>
      <t>в том числе:</t>
    </r>
  </si>
  <si>
    <t>газификация ул.Малоярославская, г.Пошехонье (в том числе проектные работы)</t>
  </si>
  <si>
    <t>газификация ул.Пролетарская, г.Пошехонье (в том числе проектные работы)</t>
  </si>
  <si>
    <r>
      <t xml:space="preserve">Ярославский муниципальный район, </t>
    </r>
    <r>
      <rPr>
        <sz val="12"/>
        <rFont val="Times New Roman"/>
        <family val="1"/>
      </rPr>
      <t>в том числе:</t>
    </r>
  </si>
  <si>
    <t>реконструкция котельной, п. Красный Холм</t>
  </si>
  <si>
    <t>газификация д.Григорьевское, Заволжское сельское поселение (в том числе проектные работы и кредиторская задолженность)</t>
  </si>
  <si>
    <t>газификация д.Григорьевское, Некрасовское сельское поселение (в том числе проектные работы и кредиторская задолженность)</t>
  </si>
  <si>
    <t>газификация (2 - 3 этапы) п.Красные Ткачи, в том числе ул.Красная (в том числе проектные работы и кредиторская задолженность)</t>
  </si>
  <si>
    <t>газификация д.Глебовское (в том числе проектные работы)</t>
  </si>
  <si>
    <t>газификация с.Толбухино (в том числе проектные работы и кредиторская задолженность)</t>
  </si>
  <si>
    <t>строительство модульной газовой котельной, п.Юбилейный (проектные работы)</t>
  </si>
  <si>
    <t>строительство модульной газовой котельной, п.Искра Октября (в том числе проектные работы)</t>
  </si>
  <si>
    <t>ПСД и строительство твердотопливной котельной в д. Кормилицино</t>
  </si>
  <si>
    <t>Реконструкция центральной котельной в с.Большое село с переводом на природный газ</t>
  </si>
  <si>
    <t>Строительство газовой котельной школы искусств п.Борисоглебский</t>
  </si>
  <si>
    <t>Реконструкция ЦРБ с установкой котла "Виссман" для для строящейся поликлиники п.Борисоглебский</t>
  </si>
  <si>
    <t>Реконструкция тепловых сетей с. Брейтово</t>
  </si>
  <si>
    <t>Оптимизация системы теплоснабжения г. Мышкина</t>
  </si>
  <si>
    <t>ПСД и реконструкция ОСК в с. Большое Село</t>
  </si>
  <si>
    <t>Проектные работы по модернизации ОСК  с.Шопша</t>
  </si>
  <si>
    <t>Проектные работы по модернизации ОСК д.Поляны</t>
  </si>
  <si>
    <t xml:space="preserve">Реконструция водопровода по ул.Садовой и ул.Кольцова г.Гаврилов-Яма </t>
  </si>
  <si>
    <t>Модернизация ОСК с. Великого</t>
  </si>
  <si>
    <t>Модернизация ОСВ г.Гаврилов-Яма</t>
  </si>
  <si>
    <t>ПСД и реконструкция  очистных сооружений п Газовиков Залинейного мкр. г.Данилова</t>
  </si>
  <si>
    <t>Модернизация водозабора г. Любима с установкой очистки воды глиноземом и сменой резервуаров чистой воды</t>
  </si>
  <si>
    <r>
      <t>с</t>
    </r>
    <r>
      <rPr>
        <sz val="12"/>
        <rFont val="Times New Roman CYR"/>
        <family val="1"/>
      </rPr>
      <t>троительство автодороги Большое Село - Волыново - Щукино - Калошино</t>
    </r>
  </si>
  <si>
    <t>разработка рабочего проекта строительства площадки для стоянки автотранспорта на автомобильной дороге Рыбинск-Тутаев (до Помогалово) км 17 (II стадия)</t>
  </si>
  <si>
    <t>строительство отводов к частным домам с.Середа и населенных пунктов в километровой зоне газопровода к с.Середа (в том числе проектные работы)</t>
  </si>
  <si>
    <t>Строительство котельной центральной части г.Переславля-Залесского (Валового кольца)</t>
  </si>
  <si>
    <t>Реконструкция тепловых сетей центральной части города Переславль-Залесский</t>
  </si>
  <si>
    <t>Строительство газовой котельной п. Молодежный</t>
  </si>
  <si>
    <t xml:space="preserve"> Реконструкция центральных тепловых пунктов </t>
  </si>
  <si>
    <t xml:space="preserve">ПСД по реконструкции котельной п.Горки </t>
  </si>
  <si>
    <t>ПСД по реконструкции котельной п.Новоселье</t>
  </si>
  <si>
    <t>ПСД по реконструкции котельной п.Смоленское</t>
  </si>
  <si>
    <t>Строительство культурно-туристического комплекса "Мыши", г.Мышкин (ввод)</t>
  </si>
  <si>
    <t>Реконструкция детского  оздоровительного лагеря "Соть", Даниловский муниципальный район (в том числе проектные работы) (ввод 1 очереди)</t>
  </si>
  <si>
    <t>Реконструкция тепловой сети от котельной 38 МКР с применением ППУ изоляции</t>
  </si>
  <si>
    <t>Оптимизация теплоснабжени п.Дюдьково</t>
  </si>
  <si>
    <t>Реконструкция котельной п.Искра Октября</t>
  </si>
  <si>
    <t>поправки</t>
  </si>
  <si>
    <t xml:space="preserve">газификация сел Татищев Погост, Марково </t>
  </si>
  <si>
    <t>газификация, г.Ростов (в том числе проектные работы)</t>
  </si>
  <si>
    <t>оптимизация теплоснабжения жилых домов д.Васино, д.Правдино (в том числе проектные работы)</t>
  </si>
  <si>
    <t>строительство газопровода с.Поводнево - д.Палкино - с.Сера (в том числе проектные работы)</t>
  </si>
  <si>
    <t>строительство очистных сооружений, с.Сретенье, Рыбинский муниципальный район (в том числе проектные работы)</t>
  </si>
  <si>
    <t>строительство физкультурно-оздоровительного комплекса,  г.Переславль-Залесский (ввод)</t>
  </si>
  <si>
    <t>строительство физкультурно-оздоровительного комплекса,  г.Пошехонье (проектные работы)</t>
  </si>
  <si>
    <t>строительство физкультурно-оздоровительного комплекса,  п.Борисоглебский (проектные работы)</t>
  </si>
  <si>
    <t>строительство физкультурно-оздоровительного комплекса,  п.Пречистое, Первомайский муниципальный район (проектные работы)</t>
  </si>
  <si>
    <t>строительство физкультурно-оздоровительного комплекса,  г.Любим (проектные работы)</t>
  </si>
  <si>
    <t>Газификация (проектные работы), д.Поляна</t>
  </si>
  <si>
    <t>Газификация , д.Суетино, д.Богданово, Даниловский муниципальный округ</t>
  </si>
  <si>
    <t>Газификация, д.Зарубино, д.Коптево, Мышкинский муниципальный округ</t>
  </si>
  <si>
    <t>Газоснабжение, д.Андреевское, Некоузский муниципальный округ</t>
  </si>
  <si>
    <t>Подпрограмма «Информационное обеспечение управления недвижимостью, реформирования и регулирования земельных и имущественных отношений в Ярославской области»</t>
  </si>
  <si>
    <t>Подпрограмма «Сахарный диабет»</t>
  </si>
  <si>
    <t>Подпрограмма «Неотложные меры по совершенствованию психиатрической помощи населению Ярославской области»</t>
  </si>
  <si>
    <t>Подпрограмма «Онкология»</t>
  </si>
  <si>
    <t>Подпрограмма «Модернизация материально-технических ресурсов государственных учреждений здравоохранения Ярославской области»</t>
  </si>
  <si>
    <t>Сумма, тыс.руб.</t>
  </si>
  <si>
    <t>2003-2005 и перспек-тивы до 2007 года</t>
  </si>
  <si>
    <t xml:space="preserve">2006-2007 и перспек-тивы до 2010 </t>
  </si>
  <si>
    <t>Наименование раздела функциональной классификации,                            программы и объекта</t>
  </si>
  <si>
    <t>(в рамках финансирования по соответствующим разделам областного бюджета)</t>
  </si>
  <si>
    <t xml:space="preserve">Национальная экономика </t>
  </si>
  <si>
    <t xml:space="preserve">Общегосударственные вопросы </t>
  </si>
  <si>
    <t>Социальная политика</t>
  </si>
  <si>
    <t>Срок реализации программы, годы</t>
  </si>
  <si>
    <t>2005-2007</t>
  </si>
  <si>
    <t>Департамент по управлению государственным имуществом</t>
  </si>
  <si>
    <t>2003-2007</t>
  </si>
  <si>
    <t>2005-2010</t>
  </si>
  <si>
    <t>2006-2007</t>
  </si>
  <si>
    <t>2004-2007</t>
  </si>
  <si>
    <t>2005-2008</t>
  </si>
  <si>
    <t>Департамент социальной защиты населения и труда</t>
  </si>
  <si>
    <t>Жилищное строительство в сельской местности (субсидии гражданам на строительство (приобретение) жилья)</t>
  </si>
  <si>
    <t>Строительство распределительных газовых сетей в сельской местности</t>
  </si>
  <si>
    <t xml:space="preserve">строительство закольцовки ГРС-1 - ГРС-3 (проектные работы), г.Рыбинск  </t>
  </si>
  <si>
    <t>строительство модульной газовой котельной, п.Красная Горка (проектные работы)</t>
  </si>
  <si>
    <t>реконструкция здания Волжского детского сада п.Волга, Некоузский муниципальный район (кредиторская задолженность)</t>
  </si>
  <si>
    <t xml:space="preserve">строительство физкультурно-оздоровительного комплекса, г.Углич (ввод) </t>
  </si>
  <si>
    <t>строительство областной клинической психиатрической больницы, Ярославский муниципальный район (с инженерными коммуникациями) (в том числе проектные работы)</t>
  </si>
  <si>
    <t xml:space="preserve">строительство детского сада, с.Новый Некоуз (ввод) </t>
  </si>
  <si>
    <r>
      <t>п</t>
    </r>
    <r>
      <rPr>
        <sz val="12"/>
        <rFont val="Times New Roman CYR"/>
        <family val="1"/>
      </rPr>
      <t>роектно-изыскательские работы по реконструкции автодороги "Гаютино - Голодяйка", участок "Гаютино - Зинкино"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</si>
  <si>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"Заозерье - Остеево"</t>
    </r>
  </si>
  <si>
    <r>
      <t>р</t>
    </r>
    <r>
      <rPr>
        <sz val="12"/>
        <rFont val="Times New Roman CYR"/>
        <family val="1"/>
      </rPr>
      <t>еконструкция автодороги "Николо - Корма - Глебово"</t>
    </r>
  </si>
  <si>
    <r>
      <t>с</t>
    </r>
    <r>
      <rPr>
        <sz val="12"/>
        <rFont val="Times New Roman CYR"/>
        <family val="1"/>
      </rPr>
      <t>троительство объектов в ЦЛС "Демино"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</si>
  <si>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"Рыбинск - Почесновики"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</si>
  <si>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"Завражье - Андрейково"</t>
    </r>
  </si>
  <si>
    <r>
      <t>с</t>
    </r>
    <r>
      <rPr>
        <sz val="12"/>
        <rFont val="Times New Roman CYR"/>
        <family val="1"/>
      </rPr>
      <t>троительство автодороги "Першино - Теляково"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</si>
  <si>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"Першино - Теляково"</t>
    </r>
  </si>
  <si>
    <r>
      <t>с</t>
    </r>
    <r>
      <rPr>
        <sz val="12"/>
        <rFont val="Times New Roman CYR"/>
        <family val="1"/>
      </rPr>
      <t>троительство автодороги "Углич - Высоково"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</si>
  <si>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"С. Виталий - Михайловское"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</si>
</sst>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&quot;р.&quot;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??_р_._-;_-@_-"/>
    <numFmt numFmtId="172" formatCode="_-* #,##0_р_._-;\-* #,##0_р_._-;_-* &quot;-&quot;??_р_._-;_-@_-"/>
    <numFmt numFmtId="173" formatCode="#,##0.000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Times New Roman Cyr"/>
      <family val="1"/>
    </font>
    <font>
      <sz val="12"/>
      <name val="Arial Cyr"/>
      <family val="0"/>
    </font>
    <font>
      <sz val="14"/>
      <name val="Arial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sz val="11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2"/>
      <name val="Arial Cyr"/>
      <family val="0"/>
    </font>
    <font>
      <b/>
      <sz val="10"/>
      <name val="Times New Roman Cyr"/>
      <family val="1"/>
    </font>
    <font>
      <b/>
      <i/>
      <sz val="14"/>
      <name val="Times New Roman Cyr"/>
      <family val="1"/>
    </font>
    <font>
      <b/>
      <sz val="8"/>
      <name val="Times New Roman Cyr"/>
      <family val="1"/>
    </font>
    <font>
      <b/>
      <sz val="18"/>
      <name val="Arial Cyr"/>
      <family val="2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14"/>
      <color indexed="10"/>
      <name val="Arial Cyr"/>
      <family val="2"/>
    </font>
    <font>
      <b/>
      <sz val="14"/>
      <color indexed="12"/>
      <name val="Arial Cyr"/>
      <family val="2"/>
    </font>
    <font>
      <b/>
      <sz val="10"/>
      <color indexed="12"/>
      <name val="Arial Cyr"/>
      <family val="2"/>
    </font>
    <font>
      <b/>
      <sz val="14"/>
      <color indexed="10"/>
      <name val="Arial Cyr"/>
      <family val="2"/>
    </font>
    <font>
      <sz val="10"/>
      <color indexed="10"/>
      <name val="Arial CYR"/>
      <family val="2"/>
    </font>
    <font>
      <sz val="16"/>
      <color indexed="10"/>
      <name val="Arial Cyr"/>
      <family val="2"/>
    </font>
    <font>
      <b/>
      <sz val="16"/>
      <color indexed="12"/>
      <name val="Arial Cyr"/>
      <family val="2"/>
    </font>
    <font>
      <sz val="16"/>
      <name val="Arial Cyr"/>
      <family val="2"/>
    </font>
    <font>
      <i/>
      <sz val="16"/>
      <name val="Arial Cyr"/>
      <family val="2"/>
    </font>
    <font>
      <i/>
      <sz val="14"/>
      <name val="Arial Cyr"/>
      <family val="2"/>
    </font>
    <font>
      <sz val="14"/>
      <color indexed="10"/>
      <name val="Times New Roman"/>
      <family val="1"/>
    </font>
    <font>
      <b/>
      <sz val="11"/>
      <name val="Times New Roman Cyr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u val="single"/>
      <sz val="10"/>
      <color indexed="36"/>
      <name val="Arial Cyr"/>
      <family val="0"/>
    </font>
    <font>
      <sz val="11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0"/>
      <name val="Times New Roman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4"/>
      <color indexed="12"/>
      <name val="Times New Roman Cyr"/>
      <family val="0"/>
    </font>
    <font>
      <sz val="14"/>
      <color indexed="12"/>
      <name val="Times New Roman"/>
      <family val="1"/>
    </font>
    <font>
      <sz val="11"/>
      <color indexed="12"/>
      <name val="Times New Roman Cyr"/>
      <family val="1"/>
    </font>
    <font>
      <sz val="12"/>
      <name val="Times New Roman Cyr"/>
      <family val="0"/>
    </font>
    <font>
      <sz val="9"/>
      <name val="Times New Roman"/>
      <family val="1"/>
    </font>
    <font>
      <i/>
      <sz val="12"/>
      <name val="Times New Roman Cyr"/>
      <family val="0"/>
    </font>
    <font>
      <i/>
      <sz val="12"/>
      <name val="Times New Roman"/>
      <family val="1"/>
    </font>
    <font>
      <strike/>
      <sz val="12"/>
      <name val="Times New Roman"/>
      <family val="1"/>
    </font>
    <font>
      <i/>
      <sz val="12"/>
      <name val="Times New Roman CYR"/>
      <family val="1"/>
    </font>
    <font>
      <sz val="12"/>
      <color indexed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centerContinuous"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2" borderId="0" xfId="0" applyFill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vertical="top"/>
    </xf>
    <xf numFmtId="0" fontId="4" fillId="3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3" fontId="1" fillId="0" borderId="0" xfId="0" applyNumberFormat="1" applyFont="1" applyBorder="1" applyAlignment="1">
      <alignment vertical="top" wrapText="1"/>
    </xf>
    <xf numFmtId="164" fontId="1" fillId="0" borderId="0" xfId="0" applyNumberFormat="1" applyFont="1" applyBorder="1" applyAlignment="1">
      <alignment vertical="top" wrapText="1"/>
    </xf>
    <xf numFmtId="164" fontId="0" fillId="0" borderId="0" xfId="0" applyNumberFormat="1" applyAlignment="1">
      <alignment vertical="top"/>
    </xf>
    <xf numFmtId="0" fontId="4" fillId="3" borderId="2" xfId="0" applyFont="1" applyFill="1" applyBorder="1" applyAlignment="1">
      <alignment horizontal="left" vertical="top" wrapText="1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vertical="top" wrapText="1"/>
    </xf>
    <xf numFmtId="3" fontId="8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3" fontId="4" fillId="0" borderId="2" xfId="0" applyNumberFormat="1" applyFont="1" applyBorder="1" applyAlignment="1">
      <alignment vertical="top"/>
    </xf>
    <xf numFmtId="3" fontId="4" fillId="0" borderId="3" xfId="0" applyNumberFormat="1" applyFont="1" applyBorder="1" applyAlignment="1">
      <alignment vertical="top"/>
    </xf>
    <xf numFmtId="3" fontId="4" fillId="0" borderId="4" xfId="0" applyNumberFormat="1" applyFont="1" applyBorder="1" applyAlignment="1">
      <alignment vertical="top"/>
    </xf>
    <xf numFmtId="3" fontId="4" fillId="0" borderId="0" xfId="0" applyNumberFormat="1" applyFont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3" fontId="4" fillId="0" borderId="5" xfId="0" applyNumberFormat="1" applyFont="1" applyBorder="1" applyAlignment="1">
      <alignment vertical="top"/>
    </xf>
    <xf numFmtId="3" fontId="4" fillId="0" borderId="6" xfId="0" applyNumberFormat="1" applyFont="1" applyBorder="1" applyAlignment="1">
      <alignment vertical="top"/>
    </xf>
    <xf numFmtId="3" fontId="4" fillId="0" borderId="7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horizontal="centerContinuous" vertical="top" wrapText="1"/>
    </xf>
    <xf numFmtId="0" fontId="9" fillId="0" borderId="1" xfId="0" applyFont="1" applyBorder="1" applyAlignment="1">
      <alignment horizontal="center" vertical="top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8" xfId="0" applyFont="1" applyBorder="1" applyAlignment="1">
      <alignment/>
    </xf>
    <xf numFmtId="0" fontId="11" fillId="0" borderId="4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1" xfId="0" applyFont="1" applyBorder="1" applyAlignment="1">
      <alignment horizontal="left" vertical="top" wrapText="1"/>
    </xf>
    <xf numFmtId="3" fontId="12" fillId="0" borderId="4" xfId="0" applyNumberFormat="1" applyFont="1" applyBorder="1" applyAlignment="1">
      <alignment horizontal="center" vertical="top"/>
    </xf>
    <xf numFmtId="3" fontId="7" fillId="0" borderId="1" xfId="0" applyNumberFormat="1" applyFont="1" applyBorder="1" applyAlignment="1">
      <alignment horizontal="center" vertical="top"/>
    </xf>
    <xf numFmtId="3" fontId="7" fillId="0" borderId="1" xfId="0" applyNumberFormat="1" applyFont="1" applyBorder="1" applyAlignment="1">
      <alignment vertical="top"/>
    </xf>
    <xf numFmtId="0" fontId="12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top"/>
    </xf>
    <xf numFmtId="3" fontId="12" fillId="0" borderId="1" xfId="0" applyNumberFormat="1" applyFont="1" applyBorder="1" applyAlignment="1">
      <alignment horizontal="center" vertical="top"/>
    </xf>
    <xf numFmtId="0" fontId="13" fillId="0" borderId="0" xfId="0" applyFont="1" applyAlignment="1">
      <alignment/>
    </xf>
    <xf numFmtId="0" fontId="12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/>
    </xf>
    <xf numFmtId="0" fontId="4" fillId="3" borderId="5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/>
    </xf>
    <xf numFmtId="0" fontId="14" fillId="2" borderId="0" xfId="0" applyFont="1" applyFill="1" applyAlignment="1">
      <alignment vertical="top" wrapText="1"/>
    </xf>
    <xf numFmtId="3" fontId="12" fillId="3" borderId="0" xfId="0" applyNumberFormat="1" applyFont="1" applyFill="1" applyAlignment="1">
      <alignment horizontal="right"/>
    </xf>
    <xf numFmtId="3" fontId="8" fillId="0" borderId="1" xfId="0" applyNumberFormat="1" applyFont="1" applyBorder="1" applyAlignment="1">
      <alignment horizontal="center" vertical="top" wrapText="1"/>
    </xf>
    <xf numFmtId="0" fontId="17" fillId="0" borderId="0" xfId="0" applyFont="1" applyAlignment="1">
      <alignment vertical="top"/>
    </xf>
    <xf numFmtId="0" fontId="4" fillId="0" borderId="1" xfId="0" applyFont="1" applyBorder="1" applyAlignment="1">
      <alignment/>
    </xf>
    <xf numFmtId="3" fontId="4" fillId="0" borderId="2" xfId="0" applyNumberFormat="1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4" fillId="3" borderId="6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top"/>
    </xf>
    <xf numFmtId="164" fontId="1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vertical="top" wrapText="1"/>
    </xf>
    <xf numFmtId="3" fontId="4" fillId="0" borderId="0" xfId="0" applyNumberFormat="1" applyFont="1" applyBorder="1" applyAlignment="1">
      <alignment horizontal="center" wrapText="1"/>
    </xf>
    <xf numFmtId="0" fontId="12" fillId="0" borderId="0" xfId="0" applyFont="1" applyAlignment="1">
      <alignment vertical="top" wrapText="1"/>
    </xf>
    <xf numFmtId="3" fontId="8" fillId="0" borderId="3" xfId="0" applyNumberFormat="1" applyFont="1" applyBorder="1" applyAlignment="1">
      <alignment horizontal="center"/>
    </xf>
    <xf numFmtId="0" fontId="11" fillId="3" borderId="1" xfId="0" applyFont="1" applyFill="1" applyBorder="1" applyAlignment="1">
      <alignment horizontal="center" vertical="top" wrapText="1"/>
    </xf>
    <xf numFmtId="0" fontId="11" fillId="3" borderId="11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20" fillId="0" borderId="0" xfId="0" applyFont="1" applyAlignment="1">
      <alignment vertical="top" wrapText="1"/>
    </xf>
    <xf numFmtId="3" fontId="21" fillId="0" borderId="0" xfId="0" applyNumberFormat="1" applyFont="1" applyAlignment="1">
      <alignment vertical="top"/>
    </xf>
    <xf numFmtId="0" fontId="22" fillId="0" borderId="0" xfId="0" applyFont="1" applyAlignment="1">
      <alignment/>
    </xf>
    <xf numFmtId="3" fontId="6" fillId="0" borderId="0" xfId="0" applyNumberFormat="1" applyFont="1" applyAlignment="1">
      <alignment vertical="top"/>
    </xf>
    <xf numFmtId="3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/>
    </xf>
    <xf numFmtId="3" fontId="23" fillId="0" borderId="0" xfId="0" applyNumberFormat="1" applyFont="1" applyAlignment="1">
      <alignment vertical="top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22" fillId="0" borderId="0" xfId="0" applyFont="1" applyAlignment="1">
      <alignment/>
    </xf>
    <xf numFmtId="0" fontId="26" fillId="0" borderId="0" xfId="0" applyFont="1" applyAlignment="1">
      <alignment vertical="top" wrapText="1"/>
    </xf>
    <xf numFmtId="49" fontId="6" fillId="0" borderId="11" xfId="0" applyNumberFormat="1" applyFont="1" applyBorder="1" applyAlignment="1">
      <alignment horizontal="left" vertical="top" wrapText="1"/>
    </xf>
    <xf numFmtId="49" fontId="6" fillId="4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3" fontId="26" fillId="0" borderId="0" xfId="0" applyNumberFormat="1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26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6" fillId="0" borderId="0" xfId="0" applyFont="1" applyAlignment="1">
      <alignment/>
    </xf>
    <xf numFmtId="16" fontId="28" fillId="0" borderId="0" xfId="0" applyNumberFormat="1" applyFont="1" applyAlignment="1">
      <alignment horizontal="center" vertical="top"/>
    </xf>
    <xf numFmtId="3" fontId="29" fillId="0" borderId="0" xfId="0" applyNumberFormat="1" applyFont="1" applyAlignment="1">
      <alignment vertical="top" wrapText="1"/>
    </xf>
    <xf numFmtId="3" fontId="29" fillId="0" borderId="0" xfId="0" applyNumberFormat="1" applyFont="1" applyAlignment="1">
      <alignment vertical="top"/>
    </xf>
    <xf numFmtId="0" fontId="2" fillId="0" borderId="0" xfId="0" applyFont="1" applyAlignment="1">
      <alignment/>
    </xf>
    <xf numFmtId="0" fontId="28" fillId="0" borderId="0" xfId="0" applyFont="1" applyAlignment="1">
      <alignment horizontal="center" vertical="top"/>
    </xf>
    <xf numFmtId="49" fontId="29" fillId="0" borderId="11" xfId="0" applyNumberFormat="1" applyFont="1" applyBorder="1" applyAlignment="1">
      <alignment horizontal="left" vertical="top" wrapText="1"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/>
    </xf>
    <xf numFmtId="0" fontId="4" fillId="3" borderId="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center" vertical="top" wrapText="1"/>
    </xf>
    <xf numFmtId="0" fontId="31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9" fillId="3" borderId="4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center" vertical="top" wrapText="1"/>
    </xf>
    <xf numFmtId="0" fontId="31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9" fillId="3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/>
    </xf>
    <xf numFmtId="3" fontId="9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9" fillId="0" borderId="11" xfId="0" applyFont="1" applyFill="1" applyBorder="1" applyAlignment="1">
      <alignment horizontal="left" vertical="top" wrapText="1"/>
    </xf>
    <xf numFmtId="3" fontId="9" fillId="0" borderId="1" xfId="0" applyNumberFormat="1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7" fillId="0" borderId="1" xfId="0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vertical="top" wrapText="1"/>
    </xf>
    <xf numFmtId="0" fontId="4" fillId="3" borderId="0" xfId="0" applyFont="1" applyFill="1" applyAlignment="1">
      <alignment wrapText="1"/>
    </xf>
    <xf numFmtId="0" fontId="4" fillId="0" borderId="0" xfId="0" applyFont="1" applyBorder="1" applyAlignment="1">
      <alignment horizontal="left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top" wrapText="1"/>
    </xf>
    <xf numFmtId="3" fontId="21" fillId="0" borderId="0" xfId="0" applyNumberFormat="1" applyFont="1" applyAlignment="1">
      <alignment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33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35" fillId="0" borderId="3" xfId="0" applyFont="1" applyFill="1" applyBorder="1" applyAlignment="1">
      <alignment horizontal="left" vertical="top" wrapText="1"/>
    </xf>
    <xf numFmtId="3" fontId="29" fillId="0" borderId="0" xfId="0" applyNumberFormat="1" applyFont="1" applyAlignment="1" applyProtection="1">
      <alignment horizontal="right" vertical="top"/>
      <protection/>
    </xf>
    <xf numFmtId="0" fontId="9" fillId="0" borderId="11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3" fontId="4" fillId="0" borderId="3" xfId="0" applyNumberFormat="1" applyFont="1" applyFill="1" applyBorder="1" applyAlignment="1">
      <alignment horizontal="right" vertical="top" wrapText="1"/>
    </xf>
    <xf numFmtId="0" fontId="33" fillId="0" borderId="0" xfId="0" applyFont="1" applyAlignment="1">
      <alignment vertical="top" wrapText="1"/>
    </xf>
    <xf numFmtId="0" fontId="7" fillId="3" borderId="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vertical="top"/>
    </xf>
    <xf numFmtId="0" fontId="1" fillId="0" borderId="0" xfId="0" applyFont="1" applyFill="1" applyAlignment="1">
      <alignment/>
    </xf>
    <xf numFmtId="0" fontId="37" fillId="5" borderId="0" xfId="0" applyFont="1" applyFill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Fill="1" applyAlignment="1">
      <alignment/>
    </xf>
    <xf numFmtId="0" fontId="37" fillId="4" borderId="0" xfId="0" applyFont="1" applyFill="1" applyAlignment="1">
      <alignment/>
    </xf>
    <xf numFmtId="0" fontId="38" fillId="4" borderId="0" xfId="0" applyFont="1" applyFill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Fill="1" applyAlignment="1">
      <alignment/>
    </xf>
    <xf numFmtId="0" fontId="38" fillId="6" borderId="0" xfId="0" applyFont="1" applyFill="1" applyAlignment="1">
      <alignment/>
    </xf>
    <xf numFmtId="0" fontId="38" fillId="5" borderId="0" xfId="0" applyFont="1" applyFill="1" applyAlignment="1">
      <alignment/>
    </xf>
    <xf numFmtId="1" fontId="37" fillId="0" borderId="1" xfId="0" applyNumberFormat="1" applyFont="1" applyBorder="1" applyAlignment="1">
      <alignment horizontal="center" vertical="top" wrapText="1"/>
    </xf>
    <xf numFmtId="1" fontId="18" fillId="0" borderId="1" xfId="0" applyNumberFormat="1" applyFont="1" applyBorder="1" applyAlignment="1">
      <alignment horizontal="center" vertical="top" wrapText="1"/>
    </xf>
    <xf numFmtId="1" fontId="39" fillId="4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1" fontId="39" fillId="0" borderId="1" xfId="0" applyNumberFormat="1" applyFont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39" fillId="0" borderId="1" xfId="0" applyNumberFormat="1" applyFont="1" applyFill="1" applyBorder="1" applyAlignment="1">
      <alignment horizontal="center"/>
    </xf>
    <xf numFmtId="1" fontId="39" fillId="0" borderId="0" xfId="0" applyNumberFormat="1" applyFont="1" applyFill="1" applyBorder="1" applyAlignment="1">
      <alignment horizontal="center"/>
    </xf>
    <xf numFmtId="0" fontId="39" fillId="7" borderId="1" xfId="0" applyFont="1" applyFill="1" applyBorder="1" applyAlignment="1">
      <alignment horizontal="center" wrapText="1"/>
    </xf>
    <xf numFmtId="1" fontId="39" fillId="8" borderId="1" xfId="0" applyNumberFormat="1" applyFont="1" applyFill="1" applyBorder="1" applyAlignment="1">
      <alignment horizontal="center"/>
    </xf>
    <xf numFmtId="1" fontId="39" fillId="4" borderId="1" xfId="0" applyNumberFormat="1" applyFont="1" applyFill="1" applyBorder="1" applyAlignment="1">
      <alignment horizontal="center" vertical="top"/>
    </xf>
    <xf numFmtId="0" fontId="39" fillId="4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justify" vertical="top" wrapText="1"/>
    </xf>
    <xf numFmtId="0" fontId="39" fillId="0" borderId="1" xfId="0" applyFont="1" applyBorder="1" applyAlignment="1">
      <alignment horizontal="justify" vertical="top" wrapText="1"/>
    </xf>
    <xf numFmtId="0" fontId="18" fillId="0" borderId="1" xfId="0" applyFont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top"/>
    </xf>
    <xf numFmtId="0" fontId="39" fillId="4" borderId="1" xfId="0" applyFont="1" applyFill="1" applyBorder="1" applyAlignment="1">
      <alignment horizontal="center" vertical="top"/>
    </xf>
    <xf numFmtId="0" fontId="39" fillId="0" borderId="1" xfId="0" applyFont="1" applyFill="1" applyBorder="1" applyAlignment="1">
      <alignment horizontal="center" vertical="top" wrapText="1"/>
    </xf>
    <xf numFmtId="1" fontId="39" fillId="0" borderId="1" xfId="0" applyNumberFormat="1" applyFont="1" applyFill="1" applyBorder="1" applyAlignment="1">
      <alignment horizontal="center" vertical="top" wrapText="1"/>
    </xf>
    <xf numFmtId="1" fontId="18" fillId="0" borderId="0" xfId="0" applyNumberFormat="1" applyFont="1" applyFill="1" applyBorder="1" applyAlignment="1">
      <alignment horizontal="center" vertical="top" wrapText="1"/>
    </xf>
    <xf numFmtId="1" fontId="39" fillId="0" borderId="0" xfId="0" applyNumberFormat="1" applyFont="1" applyFill="1" applyBorder="1" applyAlignment="1">
      <alignment horizontal="center" vertical="top"/>
    </xf>
    <xf numFmtId="1" fontId="18" fillId="0" borderId="0" xfId="0" applyNumberFormat="1" applyFont="1" applyFill="1" applyBorder="1" applyAlignment="1">
      <alignment horizontal="center" vertical="top"/>
    </xf>
    <xf numFmtId="1" fontId="39" fillId="0" borderId="1" xfId="0" applyNumberFormat="1" applyFont="1" applyFill="1" applyBorder="1" applyAlignment="1">
      <alignment horizontal="center" vertical="top"/>
    </xf>
    <xf numFmtId="0" fontId="39" fillId="7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8" fillId="0" borderId="0" xfId="0" applyFont="1" applyFill="1" applyBorder="1" applyAlignment="1">
      <alignment/>
    </xf>
    <xf numFmtId="0" fontId="18" fillId="0" borderId="1" xfId="0" applyFont="1" applyFill="1" applyBorder="1" applyAlignment="1">
      <alignment horizontal="justify" vertical="top" wrapText="1"/>
    </xf>
    <xf numFmtId="0" fontId="18" fillId="0" borderId="1" xfId="0" applyFont="1" applyFill="1" applyBorder="1" applyAlignment="1">
      <alignment vertical="top" wrapText="1"/>
    </xf>
    <xf numFmtId="0" fontId="39" fillId="0" borderId="1" xfId="0" applyFont="1" applyBorder="1" applyAlignment="1">
      <alignment vertical="top" wrapText="1"/>
    </xf>
    <xf numFmtId="0" fontId="18" fillId="0" borderId="13" xfId="0" applyFont="1" applyFill="1" applyBorder="1" applyAlignment="1">
      <alignment horizontal="justify" vertical="top" wrapText="1"/>
    </xf>
    <xf numFmtId="0" fontId="39" fillId="0" borderId="13" xfId="0" applyFont="1" applyFill="1" applyBorder="1" applyAlignment="1">
      <alignment horizontal="justify" vertical="top" wrapText="1"/>
    </xf>
    <xf numFmtId="0" fontId="39" fillId="0" borderId="1" xfId="0" applyFont="1" applyBorder="1" applyAlignment="1">
      <alignment horizontal="justify" vertical="top"/>
    </xf>
    <xf numFmtId="1" fontId="39" fillId="0" borderId="1" xfId="0" applyNumberFormat="1" applyFont="1" applyFill="1" applyBorder="1" applyAlignment="1">
      <alignment horizontal="justify" vertical="top"/>
    </xf>
    <xf numFmtId="0" fontId="39" fillId="0" borderId="1" xfId="0" applyFont="1" applyFill="1" applyBorder="1" applyAlignment="1">
      <alignment horizontal="justify" vertical="top" wrapText="1"/>
    </xf>
    <xf numFmtId="0" fontId="37" fillId="0" borderId="1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40" fillId="0" borderId="0" xfId="0" applyFont="1" applyAlignment="1">
      <alignment/>
    </xf>
    <xf numFmtId="0" fontId="18" fillId="0" borderId="0" xfId="0" applyFont="1" applyAlignment="1">
      <alignment vertical="top" wrapText="1"/>
    </xf>
    <xf numFmtId="0" fontId="37" fillId="4" borderId="0" xfId="0" applyFont="1" applyFill="1" applyBorder="1" applyAlignment="1">
      <alignment/>
    </xf>
    <xf numFmtId="3" fontId="37" fillId="0" borderId="1" xfId="0" applyNumberFormat="1" applyFont="1" applyBorder="1" applyAlignment="1">
      <alignment horizontal="center" vertical="top" wrapText="1"/>
    </xf>
    <xf numFmtId="3" fontId="18" fillId="0" borderId="0" xfId="0" applyNumberFormat="1" applyFont="1" applyAlignment="1">
      <alignment horizontal="right" vertical="top"/>
    </xf>
    <xf numFmtId="0" fontId="37" fillId="0" borderId="0" xfId="0" applyFont="1" applyAlignment="1">
      <alignment vertical="top" wrapText="1"/>
    </xf>
    <xf numFmtId="1" fontId="39" fillId="4" borderId="1" xfId="0" applyNumberFormat="1" applyFont="1" applyFill="1" applyBorder="1" applyAlignment="1">
      <alignment horizontal="center" vertical="top" wrapText="1"/>
    </xf>
    <xf numFmtId="1" fontId="39" fillId="0" borderId="1" xfId="0" applyNumberFormat="1" applyFont="1" applyBorder="1" applyAlignment="1">
      <alignment horizontal="center" vertical="top" wrapText="1"/>
    </xf>
    <xf numFmtId="1" fontId="18" fillId="0" borderId="1" xfId="0" applyNumberFormat="1" applyFont="1" applyFill="1" applyBorder="1" applyAlignment="1">
      <alignment horizontal="center" vertical="top" wrapText="1"/>
    </xf>
    <xf numFmtId="1" fontId="39" fillId="0" borderId="0" xfId="0" applyNumberFormat="1" applyFont="1" applyFill="1" applyBorder="1" applyAlignment="1">
      <alignment horizontal="center" vertical="top" wrapText="1"/>
    </xf>
    <xf numFmtId="1" fontId="39" fillId="0" borderId="1" xfId="0" applyNumberFormat="1" applyFont="1" applyFill="1" applyBorder="1" applyAlignment="1">
      <alignment horizontal="center" vertical="top" wrapText="1"/>
    </xf>
    <xf numFmtId="1" fontId="39" fillId="8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8" fillId="0" borderId="1" xfId="0" applyFont="1" applyBorder="1" applyAlignment="1">
      <alignment vertical="top" wrapText="1"/>
    </xf>
    <xf numFmtId="1" fontId="18" fillId="0" borderId="1" xfId="0" applyNumberFormat="1" applyFont="1" applyBorder="1" applyAlignment="1">
      <alignment horizontal="justify" vertical="top" wrapText="1"/>
    </xf>
    <xf numFmtId="1" fontId="39" fillId="0" borderId="1" xfId="0" applyNumberFormat="1" applyFont="1" applyFill="1" applyBorder="1" applyAlignment="1">
      <alignment horizontal="justify" vertical="top" wrapText="1"/>
    </xf>
    <xf numFmtId="0" fontId="7" fillId="3" borderId="3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9" fillId="3" borderId="7" xfId="0" applyFont="1" applyFill="1" applyBorder="1" applyAlignment="1">
      <alignment horizontal="left" vertical="top" wrapText="1"/>
    </xf>
    <xf numFmtId="0" fontId="9" fillId="3" borderId="1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2" fillId="3" borderId="0" xfId="0" applyFont="1" applyFill="1" applyAlignment="1">
      <alignment wrapText="1"/>
    </xf>
    <xf numFmtId="0" fontId="12" fillId="3" borderId="0" xfId="0" applyFont="1" applyFill="1" applyAlignment="1">
      <alignment vertical="top"/>
    </xf>
    <xf numFmtId="0" fontId="12" fillId="0" borderId="0" xfId="0" applyFont="1" applyAlignment="1">
      <alignment/>
    </xf>
    <xf numFmtId="3" fontId="4" fillId="0" borderId="1" xfId="0" applyNumberFormat="1" applyFont="1" applyFill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right" vertical="top"/>
    </xf>
    <xf numFmtId="3" fontId="39" fillId="4" borderId="1" xfId="0" applyNumberFormat="1" applyFont="1" applyFill="1" applyBorder="1" applyAlignment="1">
      <alignment horizontal="right" vertical="top"/>
    </xf>
    <xf numFmtId="3" fontId="39" fillId="0" borderId="1" xfId="0" applyNumberFormat="1" applyFont="1" applyBorder="1" applyAlignment="1">
      <alignment horizontal="right" vertical="top"/>
    </xf>
    <xf numFmtId="3" fontId="18" fillId="4" borderId="1" xfId="0" applyNumberFormat="1" applyFont="1" applyFill="1" applyBorder="1" applyAlignment="1">
      <alignment horizontal="right" vertical="top"/>
    </xf>
    <xf numFmtId="3" fontId="18" fillId="0" borderId="1" xfId="0" applyNumberFormat="1" applyFont="1" applyBorder="1" applyAlignment="1">
      <alignment horizontal="right" vertical="top" wrapText="1"/>
    </xf>
    <xf numFmtId="3" fontId="18" fillId="0" borderId="1" xfId="0" applyNumberFormat="1" applyFont="1" applyFill="1" applyBorder="1" applyAlignment="1">
      <alignment horizontal="right" vertical="top"/>
    </xf>
    <xf numFmtId="3" fontId="39" fillId="0" borderId="1" xfId="0" applyNumberFormat="1" applyFont="1" applyFill="1" applyBorder="1" applyAlignment="1">
      <alignment horizontal="right" vertical="top"/>
    </xf>
    <xf numFmtId="3" fontId="18" fillId="0" borderId="0" xfId="0" applyNumberFormat="1" applyFont="1" applyFill="1" applyBorder="1" applyAlignment="1">
      <alignment horizontal="right" vertical="top"/>
    </xf>
    <xf numFmtId="3" fontId="39" fillId="0" borderId="0" xfId="0" applyNumberFormat="1" applyFont="1" applyFill="1" applyBorder="1" applyAlignment="1">
      <alignment horizontal="right" vertical="top"/>
    </xf>
    <xf numFmtId="3" fontId="39" fillId="4" borderId="1" xfId="0" applyNumberFormat="1" applyFont="1" applyFill="1" applyBorder="1" applyAlignment="1">
      <alignment horizontal="right" vertical="top"/>
    </xf>
    <xf numFmtId="3" fontId="18" fillId="0" borderId="1" xfId="0" applyNumberFormat="1" applyFont="1" applyBorder="1" applyAlignment="1">
      <alignment horizontal="right" vertical="top"/>
    </xf>
    <xf numFmtId="3" fontId="39" fillId="0" borderId="1" xfId="0" applyNumberFormat="1" applyFont="1" applyBorder="1" applyAlignment="1">
      <alignment horizontal="right" vertical="top"/>
    </xf>
    <xf numFmtId="3" fontId="18" fillId="4" borderId="1" xfId="0" applyNumberFormat="1" applyFont="1" applyFill="1" applyBorder="1" applyAlignment="1">
      <alignment horizontal="right" vertical="top"/>
    </xf>
    <xf numFmtId="3" fontId="18" fillId="0" borderId="1" xfId="0" applyNumberFormat="1" applyFont="1" applyFill="1" applyBorder="1" applyAlignment="1">
      <alignment horizontal="right" vertical="top"/>
    </xf>
    <xf numFmtId="3" fontId="39" fillId="0" borderId="1" xfId="0" applyNumberFormat="1" applyFont="1" applyFill="1" applyBorder="1" applyAlignment="1">
      <alignment horizontal="right" vertical="top"/>
    </xf>
    <xf numFmtId="3" fontId="39" fillId="7" borderId="1" xfId="0" applyNumberFormat="1" applyFont="1" applyFill="1" applyBorder="1" applyAlignment="1">
      <alignment horizontal="right" vertical="top" wrapText="1"/>
    </xf>
    <xf numFmtId="3" fontId="39" fillId="8" borderId="1" xfId="0" applyNumberFormat="1" applyFont="1" applyFill="1" applyBorder="1" applyAlignment="1">
      <alignment horizontal="right" vertical="top"/>
    </xf>
    <xf numFmtId="3" fontId="6" fillId="0" borderId="0" xfId="0" applyNumberFormat="1" applyFont="1" applyAlignment="1">
      <alignment horizontal="right" vertical="top"/>
    </xf>
    <xf numFmtId="1" fontId="39" fillId="4" borderId="1" xfId="0" applyNumberFormat="1" applyFont="1" applyFill="1" applyBorder="1" applyAlignment="1">
      <alignment horizontal="right" vertical="top" wrapText="1"/>
    </xf>
    <xf numFmtId="1" fontId="18" fillId="0" borderId="1" xfId="0" applyNumberFormat="1" applyFont="1" applyBorder="1" applyAlignment="1">
      <alignment horizontal="right" vertical="top" wrapText="1"/>
    </xf>
    <xf numFmtId="1" fontId="39" fillId="0" borderId="1" xfId="0" applyNumberFormat="1" applyFont="1" applyBorder="1" applyAlignment="1">
      <alignment horizontal="right" vertical="top" wrapText="1"/>
    </xf>
    <xf numFmtId="1" fontId="18" fillId="4" borderId="1" xfId="0" applyNumberFormat="1" applyFont="1" applyFill="1" applyBorder="1" applyAlignment="1">
      <alignment horizontal="right" vertical="top" wrapText="1"/>
    </xf>
    <xf numFmtId="0" fontId="18" fillId="0" borderId="1" xfId="0" applyFont="1" applyBorder="1" applyAlignment="1">
      <alignment horizontal="right" vertical="top" wrapText="1"/>
    </xf>
    <xf numFmtId="1" fontId="18" fillId="0" borderId="1" xfId="0" applyNumberFormat="1" applyFont="1" applyFill="1" applyBorder="1" applyAlignment="1">
      <alignment horizontal="right" vertical="top" wrapText="1"/>
    </xf>
    <xf numFmtId="1" fontId="39" fillId="0" borderId="1" xfId="0" applyNumberFormat="1" applyFont="1" applyFill="1" applyBorder="1" applyAlignment="1">
      <alignment horizontal="right" vertical="top" wrapText="1"/>
    </xf>
    <xf numFmtId="1" fontId="18" fillId="0" borderId="0" xfId="0" applyNumberFormat="1" applyFont="1" applyFill="1" applyBorder="1" applyAlignment="1">
      <alignment horizontal="right" vertical="top" wrapText="1"/>
    </xf>
    <xf numFmtId="1" fontId="39" fillId="0" borderId="0" xfId="0" applyNumberFormat="1" applyFont="1" applyFill="1" applyBorder="1" applyAlignment="1">
      <alignment horizontal="right" vertical="top" wrapText="1"/>
    </xf>
    <xf numFmtId="1" fontId="39" fillId="4" borderId="1" xfId="0" applyNumberFormat="1" applyFont="1" applyFill="1" applyBorder="1" applyAlignment="1">
      <alignment horizontal="right" vertical="top" wrapText="1"/>
    </xf>
    <xf numFmtId="1" fontId="18" fillId="0" borderId="1" xfId="0" applyNumberFormat="1" applyFont="1" applyBorder="1" applyAlignment="1">
      <alignment horizontal="right" vertical="top" wrapText="1"/>
    </xf>
    <xf numFmtId="1" fontId="39" fillId="0" borderId="1" xfId="0" applyNumberFormat="1" applyFont="1" applyBorder="1" applyAlignment="1">
      <alignment horizontal="right" vertical="top" wrapText="1"/>
    </xf>
    <xf numFmtId="1" fontId="18" fillId="4" borderId="1" xfId="0" applyNumberFormat="1" applyFont="1" applyFill="1" applyBorder="1" applyAlignment="1">
      <alignment horizontal="right" vertical="top" wrapText="1"/>
    </xf>
    <xf numFmtId="1" fontId="18" fillId="0" borderId="1" xfId="0" applyNumberFormat="1" applyFont="1" applyFill="1" applyBorder="1" applyAlignment="1">
      <alignment horizontal="right" vertical="top" wrapText="1"/>
    </xf>
    <xf numFmtId="1" fontId="39" fillId="0" borderId="1" xfId="0" applyNumberFormat="1" applyFont="1" applyFill="1" applyBorder="1" applyAlignment="1">
      <alignment horizontal="right" vertical="top" wrapText="1"/>
    </xf>
    <xf numFmtId="0" fontId="18" fillId="0" borderId="1" xfId="0" applyFont="1" applyBorder="1" applyAlignment="1">
      <alignment horizontal="right" vertical="top" wrapText="1"/>
    </xf>
    <xf numFmtId="0" fontId="39" fillId="7" borderId="1" xfId="0" applyFont="1" applyFill="1" applyBorder="1" applyAlignment="1">
      <alignment horizontal="right" vertical="top" wrapText="1"/>
    </xf>
    <xf numFmtId="1" fontId="39" fillId="8" borderId="1" xfId="0" applyNumberFormat="1" applyFont="1" applyFill="1" applyBorder="1" applyAlignment="1">
      <alignment horizontal="right" vertical="top" wrapText="1"/>
    </xf>
    <xf numFmtId="0" fontId="39" fillId="4" borderId="1" xfId="0" applyFont="1" applyFill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1" fontId="41" fillId="0" borderId="1" xfId="0" applyNumberFormat="1" applyFont="1" applyFill="1" applyBorder="1" applyAlignment="1">
      <alignment horizontal="center"/>
    </xf>
    <xf numFmtId="3" fontId="30" fillId="0" borderId="1" xfId="0" applyNumberFormat="1" applyFont="1" applyBorder="1" applyAlignment="1">
      <alignment horizontal="right" vertical="top"/>
    </xf>
    <xf numFmtId="0" fontId="42" fillId="0" borderId="0" xfId="0" applyFont="1" applyFill="1" applyAlignment="1">
      <alignment/>
    </xf>
    <xf numFmtId="0" fontId="42" fillId="6" borderId="0" xfId="0" applyFont="1" applyFill="1" applyAlignment="1">
      <alignment/>
    </xf>
    <xf numFmtId="3" fontId="30" fillId="0" borderId="1" xfId="0" applyNumberFormat="1" applyFont="1" applyBorder="1" applyAlignment="1">
      <alignment horizontal="right" vertical="top"/>
    </xf>
    <xf numFmtId="3" fontId="30" fillId="0" borderId="1" xfId="0" applyNumberFormat="1" applyFont="1" applyFill="1" applyBorder="1" applyAlignment="1">
      <alignment horizontal="right" vertical="top"/>
    </xf>
    <xf numFmtId="0" fontId="18" fillId="0" borderId="13" xfId="0" applyFont="1" applyFill="1" applyBorder="1" applyAlignment="1">
      <alignment horizontal="justify" vertical="top" wrapText="1"/>
    </xf>
    <xf numFmtId="3" fontId="18" fillId="0" borderId="0" xfId="0" applyNumberFormat="1" applyFont="1" applyFill="1" applyAlignment="1">
      <alignment horizontal="right" vertical="top"/>
    </xf>
    <xf numFmtId="3" fontId="4" fillId="0" borderId="1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3" fillId="0" borderId="0" xfId="0" applyFont="1" applyFill="1" applyAlignment="1">
      <alignment/>
    </xf>
    <xf numFmtId="3" fontId="37" fillId="0" borderId="0" xfId="0" applyNumberFormat="1" applyFont="1" applyFill="1" applyAlignment="1">
      <alignment horizontal="right" vertical="top"/>
    </xf>
    <xf numFmtId="3" fontId="38" fillId="0" borderId="0" xfId="0" applyNumberFormat="1" applyFont="1" applyFill="1" applyAlignment="1">
      <alignment horizontal="right" vertical="top"/>
    </xf>
    <xf numFmtId="0" fontId="4" fillId="3" borderId="0" xfId="0" applyFont="1" applyFill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35" fillId="3" borderId="3" xfId="0" applyFont="1" applyFill="1" applyBorder="1" applyAlignment="1">
      <alignment horizontal="center" vertical="top" wrapText="1"/>
    </xf>
    <xf numFmtId="0" fontId="35" fillId="3" borderId="4" xfId="0" applyFont="1" applyFill="1" applyBorder="1" applyAlignment="1">
      <alignment horizontal="center" vertical="top" wrapText="1"/>
    </xf>
    <xf numFmtId="0" fontId="44" fillId="0" borderId="3" xfId="0" applyFont="1" applyBorder="1" applyAlignment="1">
      <alignment vertical="top" wrapText="1"/>
    </xf>
    <xf numFmtId="0" fontId="44" fillId="0" borderId="3" xfId="0" applyFont="1" applyBorder="1" applyAlignment="1">
      <alignment horizontal="center" vertical="top" wrapText="1"/>
    </xf>
    <xf numFmtId="0" fontId="44" fillId="0" borderId="4" xfId="0" applyFont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12" fillId="3" borderId="0" xfId="0" applyFont="1" applyFill="1" applyAlignment="1">
      <alignment horizontal="center" vertical="top"/>
    </xf>
    <xf numFmtId="3" fontId="40" fillId="0" borderId="0" xfId="0" applyNumberFormat="1" applyFont="1" applyFill="1" applyAlignment="1">
      <alignment horizontal="right" vertical="top"/>
    </xf>
    <xf numFmtId="3" fontId="40" fillId="0" borderId="0" xfId="0" applyNumberFormat="1" applyFont="1" applyFill="1" applyAlignment="1">
      <alignment vertical="top"/>
    </xf>
    <xf numFmtId="0" fontId="40" fillId="0" borderId="0" xfId="0" applyFont="1" applyFill="1" applyAlignment="1">
      <alignment/>
    </xf>
    <xf numFmtId="3" fontId="45" fillId="0" borderId="0" xfId="0" applyNumberFormat="1" applyFont="1" applyFill="1" applyAlignment="1">
      <alignment vertical="top"/>
    </xf>
    <xf numFmtId="0" fontId="45" fillId="0" borderId="0" xfId="0" applyFont="1" applyFill="1" applyAlignment="1">
      <alignment/>
    </xf>
    <xf numFmtId="3" fontId="46" fillId="0" borderId="0" xfId="0" applyNumberFormat="1" applyFont="1" applyFill="1" applyAlignment="1">
      <alignment vertical="top"/>
    </xf>
    <xf numFmtId="0" fontId="46" fillId="0" borderId="0" xfId="0" applyFont="1" applyFill="1" applyAlignment="1">
      <alignment/>
    </xf>
    <xf numFmtId="0" fontId="7" fillId="0" borderId="4" xfId="0" applyFont="1" applyFill="1" applyBorder="1" applyAlignment="1">
      <alignment horizontal="left" vertical="top" wrapText="1"/>
    </xf>
    <xf numFmtId="3" fontId="18" fillId="0" borderId="1" xfId="0" applyNumberFormat="1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left" vertical="top" wrapText="1"/>
    </xf>
    <xf numFmtId="0" fontId="47" fillId="3" borderId="1" xfId="0" applyFont="1" applyFill="1" applyBorder="1" applyAlignment="1">
      <alignment horizontal="center" vertical="top"/>
    </xf>
    <xf numFmtId="0" fontId="47" fillId="0" borderId="1" xfId="0" applyFont="1" applyBorder="1" applyAlignment="1">
      <alignment vertical="top"/>
    </xf>
    <xf numFmtId="0" fontId="47" fillId="0" borderId="2" xfId="0" applyFont="1" applyBorder="1" applyAlignment="1">
      <alignment vertical="top"/>
    </xf>
    <xf numFmtId="0" fontId="48" fillId="0" borderId="2" xfId="0" applyFont="1" applyBorder="1" applyAlignment="1">
      <alignment vertical="top"/>
    </xf>
    <xf numFmtId="0" fontId="48" fillId="0" borderId="3" xfId="0" applyFont="1" applyBorder="1" applyAlignment="1">
      <alignment vertical="top"/>
    </xf>
    <xf numFmtId="0" fontId="48" fillId="0" borderId="4" xfId="0" applyFont="1" applyBorder="1" applyAlignment="1">
      <alignment vertical="top"/>
    </xf>
    <xf numFmtId="0" fontId="48" fillId="0" borderId="1" xfId="0" applyFont="1" applyBorder="1" applyAlignment="1">
      <alignment vertical="top"/>
    </xf>
    <xf numFmtId="0" fontId="47" fillId="3" borderId="1" xfId="0" applyFont="1" applyFill="1" applyBorder="1" applyAlignment="1">
      <alignment vertical="top" wrapText="1"/>
    </xf>
    <xf numFmtId="0" fontId="47" fillId="3" borderId="1" xfId="0" applyFont="1" applyFill="1" applyBorder="1" applyAlignment="1">
      <alignment horizontal="center" vertical="top"/>
    </xf>
    <xf numFmtId="0" fontId="47" fillId="3" borderId="2" xfId="0" applyFont="1" applyFill="1" applyBorder="1" applyAlignment="1">
      <alignment vertical="top" wrapText="1"/>
    </xf>
    <xf numFmtId="0" fontId="47" fillId="3" borderId="2" xfId="0" applyFont="1" applyFill="1" applyBorder="1" applyAlignment="1">
      <alignment horizontal="center" vertical="top"/>
    </xf>
    <xf numFmtId="0" fontId="49" fillId="0" borderId="3" xfId="0" applyFont="1" applyFill="1" applyBorder="1" applyAlignment="1">
      <alignment horizontal="left" vertical="top" wrapText="1"/>
    </xf>
    <xf numFmtId="0" fontId="47" fillId="3" borderId="3" xfId="0" applyFont="1" applyFill="1" applyBorder="1" applyAlignment="1">
      <alignment vertical="top"/>
    </xf>
    <xf numFmtId="0" fontId="49" fillId="3" borderId="4" xfId="0" applyFont="1" applyFill="1" applyBorder="1" applyAlignment="1">
      <alignment horizontal="left" vertical="top" wrapText="1"/>
    </xf>
    <xf numFmtId="0" fontId="47" fillId="3" borderId="4" xfId="0" applyFont="1" applyFill="1" applyBorder="1" applyAlignment="1">
      <alignment vertical="top"/>
    </xf>
    <xf numFmtId="0" fontId="47" fillId="3" borderId="14" xfId="0" applyFont="1" applyFill="1" applyBorder="1" applyAlignment="1">
      <alignment vertical="top" wrapText="1"/>
    </xf>
    <xf numFmtId="3" fontId="47" fillId="0" borderId="1" xfId="0" applyNumberFormat="1" applyFont="1" applyFill="1" applyBorder="1" applyAlignment="1">
      <alignment horizontal="right" vertical="top"/>
    </xf>
    <xf numFmtId="0" fontId="49" fillId="0" borderId="0" xfId="0" applyFont="1" applyFill="1" applyBorder="1" applyAlignment="1">
      <alignment horizontal="left" vertical="top" wrapText="1"/>
    </xf>
    <xf numFmtId="0" fontId="47" fillId="3" borderId="3" xfId="0" applyFont="1" applyFill="1" applyBorder="1" applyAlignment="1">
      <alignment horizontal="center" vertical="top"/>
    </xf>
    <xf numFmtId="0" fontId="49" fillId="3" borderId="9" xfId="0" applyFont="1" applyFill="1" applyBorder="1" applyAlignment="1">
      <alignment horizontal="left" vertical="top" wrapText="1"/>
    </xf>
    <xf numFmtId="0" fontId="47" fillId="3" borderId="4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0" fontId="4" fillId="3" borderId="3" xfId="0" applyFont="1" applyFill="1" applyBorder="1" applyAlignment="1">
      <alignment vertical="top" wrapText="1"/>
    </xf>
    <xf numFmtId="0" fontId="9" fillId="3" borderId="14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centerContinuous" wrapText="1"/>
    </xf>
    <xf numFmtId="0" fontId="11" fillId="0" borderId="9" xfId="0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9" fillId="0" borderId="3" xfId="0" applyNumberFormat="1" applyFont="1" applyFill="1" applyBorder="1" applyAlignment="1">
      <alignment horizontal="right" vertical="top" wrapText="1"/>
    </xf>
    <xf numFmtId="3" fontId="9" fillId="0" borderId="1" xfId="0" applyNumberFormat="1" applyFont="1" applyFill="1" applyBorder="1" applyAlignment="1">
      <alignment horizontal="right" vertical="top" wrapText="1"/>
    </xf>
    <xf numFmtId="3" fontId="18" fillId="0" borderId="2" xfId="0" applyNumberFormat="1" applyFont="1" applyFill="1" applyBorder="1" applyAlignment="1">
      <alignment horizontal="right" vertical="top" wrapText="1"/>
    </xf>
    <xf numFmtId="3" fontId="36" fillId="0" borderId="3" xfId="0" applyNumberFormat="1" applyFont="1" applyFill="1" applyBorder="1" applyAlignment="1">
      <alignment horizontal="right" vertical="top" wrapText="1"/>
    </xf>
    <xf numFmtId="3" fontId="9" fillId="0" borderId="4" xfId="0" applyNumberFormat="1" applyFont="1" applyFill="1" applyBorder="1" applyAlignment="1">
      <alignment horizontal="right" vertical="top" wrapText="1"/>
    </xf>
    <xf numFmtId="3" fontId="4" fillId="0" borderId="4" xfId="0" applyNumberFormat="1" applyFont="1" applyFill="1" applyBorder="1" applyAlignment="1">
      <alignment horizontal="right" vertical="top" wrapText="1"/>
    </xf>
    <xf numFmtId="3" fontId="47" fillId="0" borderId="2" xfId="0" applyNumberFormat="1" applyFont="1" applyFill="1" applyBorder="1" applyAlignment="1">
      <alignment horizontal="right" vertical="top"/>
    </xf>
    <xf numFmtId="3" fontId="49" fillId="0" borderId="3" xfId="0" applyNumberFormat="1" applyFont="1" applyFill="1" applyBorder="1" applyAlignment="1">
      <alignment horizontal="right" vertical="top"/>
    </xf>
    <xf numFmtId="3" fontId="49" fillId="0" borderId="4" xfId="0" applyNumberFormat="1" applyFont="1" applyFill="1" applyBorder="1" applyAlignment="1">
      <alignment horizontal="right" vertical="top"/>
    </xf>
    <xf numFmtId="3" fontId="47" fillId="0" borderId="3" xfId="0" applyNumberFormat="1" applyFont="1" applyFill="1" applyBorder="1" applyAlignment="1">
      <alignment horizontal="right" vertical="top"/>
    </xf>
    <xf numFmtId="3" fontId="12" fillId="0" borderId="0" xfId="0" applyNumberFormat="1" applyFont="1" applyFill="1" applyAlignment="1">
      <alignment horizontal="right" vertical="top"/>
    </xf>
    <xf numFmtId="3" fontId="4" fillId="0" borderId="0" xfId="0" applyNumberFormat="1" applyFont="1" applyFill="1" applyAlignment="1">
      <alignment horizontal="right" vertical="top"/>
    </xf>
    <xf numFmtId="3" fontId="4" fillId="0" borderId="0" xfId="0" applyNumberFormat="1" applyFont="1" applyFill="1" applyAlignment="1">
      <alignment/>
    </xf>
    <xf numFmtId="0" fontId="50" fillId="3" borderId="0" xfId="0" applyFont="1" applyFill="1" applyAlignment="1">
      <alignment horizontal="center" vertical="top"/>
    </xf>
    <xf numFmtId="0" fontId="7" fillId="0" borderId="0" xfId="0" applyFont="1" applyAlignment="1">
      <alignment wrapText="1"/>
    </xf>
    <xf numFmtId="0" fontId="37" fillId="0" borderId="0" xfId="0" applyFont="1" applyFill="1" applyAlignment="1">
      <alignment horizontal="right"/>
    </xf>
    <xf numFmtId="3" fontId="51" fillId="0" borderId="0" xfId="0" applyNumberFormat="1" applyFont="1" applyFill="1" applyBorder="1" applyAlignment="1">
      <alignment horizontal="right"/>
    </xf>
    <xf numFmtId="3" fontId="37" fillId="0" borderId="1" xfId="0" applyNumberFormat="1" applyFont="1" applyFill="1" applyBorder="1" applyAlignment="1">
      <alignment horizontal="center" vertical="top" wrapText="1"/>
    </xf>
    <xf numFmtId="3" fontId="18" fillId="0" borderId="0" xfId="0" applyNumberFormat="1" applyFont="1" applyFill="1" applyAlignment="1">
      <alignment vertical="top"/>
    </xf>
    <xf numFmtId="3" fontId="37" fillId="0" borderId="0" xfId="0" applyNumberFormat="1" applyFont="1" applyFill="1" applyAlignment="1">
      <alignment horizontal="center" vertical="top"/>
    </xf>
    <xf numFmtId="3" fontId="18" fillId="0" borderId="1" xfId="0" applyNumberFormat="1" applyFont="1" applyFill="1" applyBorder="1" applyAlignment="1">
      <alignment horizontal="center" vertical="top"/>
    </xf>
    <xf numFmtId="0" fontId="40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49" fontId="8" fillId="0" borderId="0" xfId="0" applyNumberFormat="1" applyFont="1" applyFill="1" applyAlignment="1">
      <alignment horizontal="right"/>
    </xf>
    <xf numFmtId="3" fontId="40" fillId="0" borderId="0" xfId="0" applyNumberFormat="1" applyFont="1" applyFill="1" applyAlignment="1">
      <alignment horizontal="center" vertical="top"/>
    </xf>
    <xf numFmtId="0" fontId="40" fillId="0" borderId="0" xfId="0" applyFont="1" applyFill="1" applyAlignment="1">
      <alignment vertical="top"/>
    </xf>
    <xf numFmtId="0" fontId="37" fillId="0" borderId="0" xfId="0" applyFont="1" applyFill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3" fontId="38" fillId="0" borderId="0" xfId="0" applyNumberFormat="1" applyFont="1" applyFill="1" applyBorder="1" applyAlignment="1">
      <alignment horizontal="right" vertical="top"/>
    </xf>
    <xf numFmtId="3" fontId="37" fillId="0" borderId="0" xfId="0" applyNumberFormat="1" applyFont="1" applyFill="1" applyBorder="1" applyAlignment="1">
      <alignment horizontal="center" vertical="top"/>
    </xf>
    <xf numFmtId="3" fontId="37" fillId="0" borderId="0" xfId="0" applyNumberFormat="1" applyFont="1" applyFill="1" applyBorder="1" applyAlignment="1">
      <alignment horizontal="right" vertical="top"/>
    </xf>
    <xf numFmtId="3" fontId="40" fillId="0" borderId="0" xfId="0" applyNumberFormat="1" applyFont="1" applyFill="1" applyBorder="1" applyAlignment="1">
      <alignment horizontal="right" vertical="top"/>
    </xf>
    <xf numFmtId="3" fontId="40" fillId="0" borderId="0" xfId="0" applyNumberFormat="1" applyFont="1" applyFill="1" applyBorder="1" applyAlignment="1">
      <alignment vertical="top"/>
    </xf>
    <xf numFmtId="0" fontId="40" fillId="0" borderId="0" xfId="0" applyFont="1" applyFill="1" applyBorder="1" applyAlignment="1">
      <alignment vertical="top"/>
    </xf>
    <xf numFmtId="0" fontId="37" fillId="0" borderId="0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 horizontal="center" vertical="top"/>
    </xf>
    <xf numFmtId="3" fontId="18" fillId="0" borderId="0" xfId="0" applyNumberFormat="1" applyFont="1" applyFill="1" applyBorder="1" applyAlignment="1">
      <alignment horizontal="center" vertical="top"/>
    </xf>
    <xf numFmtId="3" fontId="37" fillId="0" borderId="1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18" fillId="0" borderId="1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49" fontId="8" fillId="0" borderId="0" xfId="0" applyNumberFormat="1" applyFont="1" applyFill="1" applyBorder="1" applyAlignment="1">
      <alignment vertical="top" wrapText="1"/>
    </xf>
    <xf numFmtId="3" fontId="18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/>
    </xf>
    <xf numFmtId="49" fontId="9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3" fontId="18" fillId="0" borderId="2" xfId="0" applyNumberFormat="1" applyFont="1" applyFill="1" applyBorder="1" applyAlignment="1">
      <alignment horizontal="right" vertical="top"/>
    </xf>
    <xf numFmtId="3" fontId="38" fillId="0" borderId="14" xfId="0" applyNumberFormat="1" applyFont="1" applyFill="1" applyBorder="1" applyAlignment="1">
      <alignment horizontal="right" vertical="top"/>
    </xf>
    <xf numFmtId="3" fontId="37" fillId="0" borderId="14" xfId="0" applyNumberFormat="1" applyFont="1" applyFill="1" applyBorder="1" applyAlignment="1">
      <alignment horizontal="right" vertical="top"/>
    </xf>
    <xf numFmtId="0" fontId="0" fillId="0" borderId="14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3" fontId="38" fillId="0" borderId="1" xfId="0" applyNumberFormat="1" applyFont="1" applyFill="1" applyBorder="1" applyAlignment="1">
      <alignment horizontal="center" vertical="top" wrapText="1"/>
    </xf>
    <xf numFmtId="3" fontId="38" fillId="0" borderId="1" xfId="0" applyNumberFormat="1" applyFont="1" applyFill="1" applyBorder="1" applyAlignment="1">
      <alignment horizontal="right" vertical="top" wrapText="1"/>
    </xf>
    <xf numFmtId="3" fontId="38" fillId="0" borderId="1" xfId="0" applyNumberFormat="1" applyFont="1" applyFill="1" applyBorder="1" applyAlignment="1">
      <alignment horizontal="right" vertical="top" wrapText="1" indent="2"/>
    </xf>
    <xf numFmtId="3" fontId="38" fillId="0" borderId="1" xfId="0" applyNumberFormat="1" applyFont="1" applyFill="1" applyBorder="1" applyAlignment="1">
      <alignment horizontal="right" vertical="top"/>
    </xf>
    <xf numFmtId="3" fontId="38" fillId="0" borderId="13" xfId="0" applyNumberFormat="1" applyFont="1" applyFill="1" applyBorder="1" applyAlignment="1">
      <alignment horizontal="right" vertical="top"/>
    </xf>
    <xf numFmtId="0" fontId="12" fillId="0" borderId="1" xfId="0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vertical="top" wrapText="1"/>
    </xf>
    <xf numFmtId="3" fontId="37" fillId="0" borderId="1" xfId="0" applyNumberFormat="1" applyFont="1" applyFill="1" applyBorder="1" applyAlignment="1">
      <alignment horizontal="right" vertical="top" wrapText="1"/>
    </xf>
    <xf numFmtId="49" fontId="50" fillId="0" borderId="1" xfId="0" applyNumberFormat="1" applyFont="1" applyFill="1" applyBorder="1" applyAlignment="1">
      <alignment vertical="top" wrapText="1"/>
    </xf>
    <xf numFmtId="0" fontId="38" fillId="0" borderId="1" xfId="0" applyFont="1" applyFill="1" applyBorder="1" applyAlignment="1">
      <alignment vertical="top" wrapText="1"/>
    </xf>
    <xf numFmtId="172" fontId="38" fillId="0" borderId="1" xfId="20" applyNumberFormat="1" applyFont="1" applyFill="1" applyBorder="1" applyAlignment="1">
      <alignment horizontal="right" vertical="top"/>
    </xf>
    <xf numFmtId="1" fontId="38" fillId="0" borderId="1" xfId="20" applyNumberFormat="1" applyFont="1" applyFill="1" applyBorder="1" applyAlignment="1">
      <alignment horizontal="right" vertical="top"/>
    </xf>
    <xf numFmtId="0" fontId="37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/>
    </xf>
    <xf numFmtId="0" fontId="5" fillId="0" borderId="0" xfId="0" applyFont="1" applyFill="1" applyAlignment="1">
      <alignment/>
    </xf>
    <xf numFmtId="3" fontId="37" fillId="0" borderId="1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/>
    </xf>
    <xf numFmtId="49" fontId="52" fillId="0" borderId="1" xfId="0" applyNumberFormat="1" applyFont="1" applyFill="1" applyBorder="1" applyAlignment="1">
      <alignment vertical="top" wrapText="1"/>
    </xf>
    <xf numFmtId="3" fontId="37" fillId="0" borderId="2" xfId="0" applyNumberFormat="1" applyFont="1" applyFill="1" applyBorder="1" applyAlignment="1">
      <alignment horizontal="right" vertical="top" wrapText="1"/>
    </xf>
    <xf numFmtId="3" fontId="37" fillId="0" borderId="2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/>
    </xf>
    <xf numFmtId="0" fontId="37" fillId="0" borderId="1" xfId="0" applyFont="1" applyFill="1" applyBorder="1" applyAlignment="1">
      <alignment/>
    </xf>
    <xf numFmtId="0" fontId="37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wrapText="1"/>
    </xf>
    <xf numFmtId="3" fontId="43" fillId="0" borderId="1" xfId="0" applyNumberFormat="1" applyFont="1" applyFill="1" applyBorder="1" applyAlignment="1">
      <alignment horizontal="center" vertical="top" wrapText="1"/>
    </xf>
    <xf numFmtId="3" fontId="43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3" fontId="38" fillId="0" borderId="1" xfId="0" applyNumberFormat="1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>
      <alignment horizontal="center" vertical="top" wrapText="1"/>
    </xf>
    <xf numFmtId="3" fontId="38" fillId="0" borderId="1" xfId="0" applyNumberFormat="1" applyFont="1" applyFill="1" applyBorder="1" applyAlignment="1">
      <alignment horizontal="center"/>
    </xf>
    <xf numFmtId="3" fontId="38" fillId="0" borderId="1" xfId="0" applyNumberFormat="1" applyFont="1" applyFill="1" applyBorder="1" applyAlignment="1">
      <alignment horizontal="right"/>
    </xf>
    <xf numFmtId="3" fontId="43" fillId="0" borderId="1" xfId="0" applyNumberFormat="1" applyFont="1" applyFill="1" applyBorder="1" applyAlignment="1">
      <alignment horizontal="center" vertical="top"/>
    </xf>
    <xf numFmtId="3" fontId="43" fillId="0" borderId="1" xfId="0" applyNumberFormat="1" applyFont="1" applyFill="1" applyBorder="1" applyAlignment="1">
      <alignment horizontal="right" vertical="top"/>
    </xf>
    <xf numFmtId="0" fontId="37" fillId="0" borderId="0" xfId="0" applyFont="1" applyFill="1" applyAlignment="1">
      <alignment wrapText="1"/>
    </xf>
    <xf numFmtId="3" fontId="37" fillId="0" borderId="2" xfId="0" applyNumberFormat="1" applyFont="1" applyFill="1" applyBorder="1" applyAlignment="1">
      <alignment vertical="top"/>
    </xf>
    <xf numFmtId="3" fontId="37" fillId="0" borderId="1" xfId="0" applyNumberFormat="1" applyFont="1" applyFill="1" applyBorder="1" applyAlignment="1">
      <alignment vertical="top"/>
    </xf>
    <xf numFmtId="3" fontId="38" fillId="0" borderId="1" xfId="0" applyNumberFormat="1" applyFont="1" applyFill="1" applyBorder="1" applyAlignment="1">
      <alignment horizontal="right" vertical="top" indent="2"/>
    </xf>
    <xf numFmtId="3" fontId="53" fillId="0" borderId="1" xfId="0" applyNumberFormat="1" applyFont="1" applyFill="1" applyBorder="1" applyAlignment="1">
      <alignment vertical="top"/>
    </xf>
    <xf numFmtId="3" fontId="53" fillId="0" borderId="1" xfId="0" applyNumberFormat="1" applyFont="1" applyFill="1" applyBorder="1" applyAlignment="1">
      <alignment horizontal="right" vertical="top"/>
    </xf>
    <xf numFmtId="3" fontId="53" fillId="0" borderId="1" xfId="0" applyNumberFormat="1" applyFont="1" applyFill="1" applyBorder="1" applyAlignment="1">
      <alignment horizontal="right" vertical="top" wrapText="1"/>
    </xf>
    <xf numFmtId="0" fontId="38" fillId="0" borderId="1" xfId="0" applyFont="1" applyFill="1" applyBorder="1" applyAlignment="1">
      <alignment vertical="center" wrapText="1"/>
    </xf>
    <xf numFmtId="3" fontId="38" fillId="0" borderId="11" xfId="0" applyNumberFormat="1" applyFont="1" applyFill="1" applyBorder="1" applyAlignment="1">
      <alignment vertical="top" wrapText="1"/>
    </xf>
    <xf numFmtId="3" fontId="38" fillId="0" borderId="1" xfId="0" applyNumberFormat="1" applyFont="1" applyFill="1" applyBorder="1" applyAlignment="1">
      <alignment vertical="top"/>
    </xf>
    <xf numFmtId="0" fontId="37" fillId="0" borderId="1" xfId="0" applyFont="1" applyFill="1" applyBorder="1" applyAlignment="1">
      <alignment horizontal="left" vertical="top" wrapText="1"/>
    </xf>
    <xf numFmtId="3" fontId="38" fillId="0" borderId="3" xfId="0" applyNumberFormat="1" applyFont="1" applyFill="1" applyBorder="1" applyAlignment="1">
      <alignment horizontal="center" vertical="top" wrapText="1"/>
    </xf>
    <xf numFmtId="3" fontId="38" fillId="0" borderId="3" xfId="0" applyNumberFormat="1" applyFont="1" applyFill="1" applyBorder="1" applyAlignment="1">
      <alignment horizontal="right" vertical="top" wrapText="1"/>
    </xf>
    <xf numFmtId="3" fontId="43" fillId="0" borderId="1" xfId="0" applyNumberFormat="1" applyFont="1" applyFill="1" applyBorder="1" applyAlignment="1">
      <alignment vertical="top"/>
    </xf>
    <xf numFmtId="49" fontId="7" fillId="0" borderId="1" xfId="0" applyNumberFormat="1" applyFont="1" applyFill="1" applyBorder="1" applyAlignment="1">
      <alignment vertical="top"/>
    </xf>
    <xf numFmtId="0" fontId="37" fillId="0" borderId="1" xfId="0" applyFont="1" applyFill="1" applyBorder="1" applyAlignment="1">
      <alignment horizontal="left" wrapText="1"/>
    </xf>
    <xf numFmtId="0" fontId="37" fillId="0" borderId="13" xfId="0" applyFont="1" applyFill="1" applyBorder="1" applyAlignment="1">
      <alignment horizontal="justify" vertical="top"/>
    </xf>
    <xf numFmtId="1" fontId="38" fillId="0" borderId="1" xfId="0" applyNumberFormat="1" applyFont="1" applyFill="1" applyBorder="1" applyAlignment="1">
      <alignment horizontal="right" vertical="top" wrapText="1"/>
    </xf>
    <xf numFmtId="1" fontId="38" fillId="0" borderId="1" xfId="0" applyNumberFormat="1" applyFont="1" applyFill="1" applyBorder="1" applyAlignment="1">
      <alignment horizontal="right" vertical="top"/>
    </xf>
    <xf numFmtId="3" fontId="38" fillId="0" borderId="0" xfId="0" applyNumberFormat="1" applyFont="1" applyFill="1" applyBorder="1" applyAlignment="1">
      <alignment horizontal="center" vertical="top"/>
    </xf>
    <xf numFmtId="3" fontId="38" fillId="0" borderId="0" xfId="0" applyNumberFormat="1" applyFont="1" applyFill="1" applyBorder="1" applyAlignment="1">
      <alignment horizontal="right" vertical="top" indent="2"/>
    </xf>
    <xf numFmtId="1" fontId="38" fillId="0" borderId="0" xfId="0" applyNumberFormat="1" applyFont="1" applyFill="1" applyBorder="1" applyAlignment="1">
      <alignment horizontal="right" vertical="top"/>
    </xf>
    <xf numFmtId="0" fontId="37" fillId="0" borderId="11" xfId="0" applyFont="1" applyFill="1" applyBorder="1" applyAlignment="1">
      <alignment wrapText="1"/>
    </xf>
    <xf numFmtId="0" fontId="37" fillId="0" borderId="14" xfId="0" applyFont="1" applyFill="1" applyBorder="1" applyAlignment="1">
      <alignment horizontal="justify" vertical="top"/>
    </xf>
    <xf numFmtId="0" fontId="37" fillId="0" borderId="14" xfId="0" applyFont="1" applyFill="1" applyBorder="1" applyAlignment="1">
      <alignment horizontal="left" wrapText="1"/>
    </xf>
    <xf numFmtId="0" fontId="37" fillId="0" borderId="1" xfId="0" applyFont="1" applyFill="1" applyBorder="1" applyAlignment="1">
      <alignment horizontal="justify" vertical="top"/>
    </xf>
    <xf numFmtId="0" fontId="37" fillId="0" borderId="14" xfId="0" applyFont="1" applyFill="1" applyBorder="1" applyAlignment="1">
      <alignment horizontal="left" vertical="top" wrapText="1"/>
    </xf>
    <xf numFmtId="0" fontId="37" fillId="0" borderId="0" xfId="0" applyFont="1" applyFill="1" applyAlignment="1">
      <alignment horizontal="left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left" vertical="top" wrapText="1"/>
    </xf>
    <xf numFmtId="0" fontId="37" fillId="0" borderId="14" xfId="0" applyFont="1" applyFill="1" applyBorder="1" applyAlignment="1">
      <alignment vertical="top" wrapText="1"/>
    </xf>
    <xf numFmtId="0" fontId="37" fillId="0" borderId="13" xfId="0" applyFont="1" applyFill="1" applyBorder="1" applyAlignment="1">
      <alignment horizontal="left" wrapText="1"/>
    </xf>
    <xf numFmtId="0" fontId="37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top"/>
    </xf>
    <xf numFmtId="0" fontId="5" fillId="0" borderId="14" xfId="0" applyFont="1" applyFill="1" applyBorder="1" applyAlignment="1">
      <alignment/>
    </xf>
    <xf numFmtId="3" fontId="37" fillId="0" borderId="14" xfId="0" applyNumberFormat="1" applyFont="1" applyFill="1" applyBorder="1" applyAlignment="1">
      <alignment horizontal="center" vertical="top"/>
    </xf>
    <xf numFmtId="0" fontId="7" fillId="0" borderId="4" xfId="0" applyFont="1" applyFill="1" applyBorder="1" applyAlignment="1">
      <alignment vertical="top"/>
    </xf>
    <xf numFmtId="0" fontId="37" fillId="0" borderId="9" xfId="0" applyFont="1" applyFill="1" applyBorder="1" applyAlignment="1">
      <alignment horizontal="left" wrapText="1"/>
    </xf>
    <xf numFmtId="3" fontId="37" fillId="0" borderId="4" xfId="0" applyNumberFormat="1" applyFont="1" applyFill="1" applyBorder="1" applyAlignment="1">
      <alignment vertical="top"/>
    </xf>
    <xf numFmtId="3" fontId="37" fillId="0" borderId="4" xfId="0" applyNumberFormat="1" applyFont="1" applyFill="1" applyBorder="1" applyAlignment="1">
      <alignment horizontal="right" vertical="top"/>
    </xf>
    <xf numFmtId="0" fontId="37" fillId="0" borderId="13" xfId="0" applyFont="1" applyFill="1" applyBorder="1" applyAlignment="1">
      <alignment horizontal="left" vertical="top" wrapText="1"/>
    </xf>
    <xf numFmtId="0" fontId="38" fillId="0" borderId="1" xfId="0" applyFont="1" applyFill="1" applyBorder="1" applyAlignment="1">
      <alignment/>
    </xf>
    <xf numFmtId="3" fontId="38" fillId="0" borderId="1" xfId="0" applyNumberFormat="1" applyFont="1" applyFill="1" applyBorder="1" applyAlignment="1">
      <alignment/>
    </xf>
    <xf numFmtId="0" fontId="37" fillId="0" borderId="12" xfId="0" applyFont="1" applyFill="1" applyBorder="1" applyAlignment="1">
      <alignment horizontal="left" vertical="top" wrapText="1"/>
    </xf>
    <xf numFmtId="3" fontId="37" fillId="0" borderId="4" xfId="0" applyNumberFormat="1" applyFont="1" applyFill="1" applyBorder="1" applyAlignment="1">
      <alignment horizontal="right" vertical="top" wrapText="1"/>
    </xf>
    <xf numFmtId="3" fontId="37" fillId="0" borderId="1" xfId="0" applyNumberFormat="1" applyFont="1" applyFill="1" applyBorder="1" applyAlignment="1">
      <alignment vertical="top" wrapText="1"/>
    </xf>
    <xf numFmtId="3" fontId="38" fillId="0" borderId="1" xfId="0" applyNumberFormat="1" applyFont="1" applyFill="1" applyBorder="1" applyAlignment="1">
      <alignment vertical="top" wrapText="1"/>
    </xf>
    <xf numFmtId="3" fontId="53" fillId="0" borderId="1" xfId="0" applyNumberFormat="1" applyFont="1" applyFill="1" applyBorder="1" applyAlignment="1">
      <alignment vertical="top" wrapText="1"/>
    </xf>
    <xf numFmtId="3" fontId="38" fillId="0" borderId="4" xfId="0" applyNumberFormat="1" applyFont="1" applyFill="1" applyBorder="1" applyAlignment="1">
      <alignment vertical="top" wrapText="1"/>
    </xf>
    <xf numFmtId="3" fontId="43" fillId="0" borderId="1" xfId="0" applyNumberFormat="1" applyFont="1" applyFill="1" applyBorder="1" applyAlignment="1">
      <alignment vertical="top" wrapText="1"/>
    </xf>
    <xf numFmtId="3" fontId="37" fillId="0" borderId="2" xfId="0" applyNumberFormat="1" applyFont="1" applyFill="1" applyBorder="1" applyAlignment="1">
      <alignment vertical="top" wrapText="1"/>
    </xf>
    <xf numFmtId="3" fontId="37" fillId="0" borderId="4" xfId="0" applyNumberFormat="1" applyFont="1" applyFill="1" applyBorder="1" applyAlignment="1">
      <alignment vertical="top" wrapText="1"/>
    </xf>
    <xf numFmtId="3" fontId="18" fillId="0" borderId="2" xfId="0" applyNumberFormat="1" applyFont="1" applyFill="1" applyBorder="1" applyAlignment="1">
      <alignment vertical="top" wrapText="1"/>
    </xf>
    <xf numFmtId="0" fontId="18" fillId="0" borderId="1" xfId="0" applyFont="1" applyFill="1" applyBorder="1" applyAlignment="1">
      <alignment/>
    </xf>
    <xf numFmtId="3" fontId="37" fillId="0" borderId="0" xfId="0" applyNumberFormat="1" applyFont="1" applyFill="1" applyAlignment="1">
      <alignment vertical="top"/>
    </xf>
    <xf numFmtId="3" fontId="37" fillId="0" borderId="0" xfId="0" applyNumberFormat="1" applyFont="1" applyFill="1" applyBorder="1" applyAlignment="1">
      <alignment vertical="top"/>
    </xf>
    <xf numFmtId="3" fontId="37" fillId="0" borderId="1" xfId="0" applyNumberFormat="1" applyFont="1" applyFill="1" applyBorder="1" applyAlignment="1">
      <alignment horizontal="center" vertical="top" wrapText="1"/>
    </xf>
    <xf numFmtId="3" fontId="37" fillId="0" borderId="1" xfId="0" applyNumberFormat="1" applyFont="1" applyFill="1" applyBorder="1" applyAlignment="1">
      <alignment vertical="top"/>
    </xf>
    <xf numFmtId="3" fontId="43" fillId="0" borderId="1" xfId="0" applyNumberFormat="1" applyFont="1" applyFill="1" applyBorder="1" applyAlignment="1">
      <alignment vertical="top"/>
    </xf>
    <xf numFmtId="3" fontId="38" fillId="0" borderId="1" xfId="0" applyNumberFormat="1" applyFont="1" applyFill="1" applyBorder="1" applyAlignment="1">
      <alignment vertical="top"/>
    </xf>
    <xf numFmtId="3" fontId="37" fillId="0" borderId="8" xfId="0" applyNumberFormat="1" applyFont="1" applyFill="1" applyBorder="1" applyAlignment="1">
      <alignment vertical="top"/>
    </xf>
    <xf numFmtId="0" fontId="12" fillId="0" borderId="1" xfId="0" applyFont="1" applyFill="1" applyBorder="1" applyAlignment="1">
      <alignment horizontal="left" vertical="top" wrapText="1"/>
    </xf>
    <xf numFmtId="0" fontId="38" fillId="0" borderId="1" xfId="0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left" vertical="top" wrapText="1"/>
    </xf>
    <xf numFmtId="3" fontId="43" fillId="0" borderId="1" xfId="0" applyNumberFormat="1" applyFont="1" applyFill="1" applyBorder="1" applyAlignment="1">
      <alignment horizontal="center"/>
    </xf>
    <xf numFmtId="3" fontId="43" fillId="0" borderId="1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left" vertical="top" wrapText="1"/>
    </xf>
    <xf numFmtId="3" fontId="38" fillId="0" borderId="1" xfId="0" applyNumberFormat="1" applyFont="1" applyFill="1" applyBorder="1" applyAlignment="1">
      <alignment vertical="top" wrapText="1"/>
    </xf>
    <xf numFmtId="0" fontId="38" fillId="0" borderId="1" xfId="0" applyFont="1" applyFill="1" applyBorder="1" applyAlignment="1">
      <alignment horizontal="left" vertical="top" wrapText="1"/>
    </xf>
    <xf numFmtId="0" fontId="38" fillId="0" borderId="13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vertical="top"/>
    </xf>
    <xf numFmtId="0" fontId="38" fillId="0" borderId="1" xfId="0" applyFont="1" applyFill="1" applyBorder="1" applyAlignment="1">
      <alignment/>
    </xf>
    <xf numFmtId="49" fontId="12" fillId="0" borderId="14" xfId="0" applyNumberFormat="1" applyFont="1" applyFill="1" applyBorder="1" applyAlignment="1">
      <alignment vertical="top"/>
    </xf>
    <xf numFmtId="0" fontId="55" fillId="0" borderId="1" xfId="0" applyFont="1" applyFill="1" applyBorder="1" applyAlignment="1">
      <alignment vertical="top"/>
    </xf>
    <xf numFmtId="0" fontId="38" fillId="0" borderId="14" xfId="0" applyFont="1" applyFill="1" applyBorder="1" applyAlignment="1">
      <alignment/>
    </xf>
    <xf numFmtId="49" fontId="12" fillId="0" borderId="9" xfId="0" applyNumberFormat="1" applyFont="1" applyFill="1" applyBorder="1" applyAlignment="1">
      <alignment vertical="top"/>
    </xf>
    <xf numFmtId="0" fontId="38" fillId="0" borderId="13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12" xfId="0" applyFont="1" applyFill="1" applyBorder="1" applyAlignment="1">
      <alignment/>
    </xf>
    <xf numFmtId="3" fontId="38" fillId="0" borderId="2" xfId="0" applyNumberFormat="1" applyFont="1" applyFill="1" applyBorder="1" applyAlignment="1">
      <alignment vertical="top"/>
    </xf>
    <xf numFmtId="3" fontId="38" fillId="0" borderId="2" xfId="0" applyNumberFormat="1" applyFont="1" applyFill="1" applyBorder="1" applyAlignment="1">
      <alignment horizontal="right" vertical="top"/>
    </xf>
    <xf numFmtId="49" fontId="12" fillId="0" borderId="13" xfId="0" applyNumberFormat="1" applyFont="1" applyFill="1" applyBorder="1" applyAlignment="1">
      <alignment vertical="top"/>
    </xf>
    <xf numFmtId="0" fontId="37" fillId="0" borderId="1" xfId="0" applyFont="1" applyFill="1" applyBorder="1" applyAlignment="1">
      <alignment/>
    </xf>
    <xf numFmtId="3" fontId="56" fillId="0" borderId="0" xfId="0" applyNumberFormat="1" applyFont="1" applyFill="1" applyAlignment="1">
      <alignment horizontal="center" vertical="top"/>
    </xf>
    <xf numFmtId="3" fontId="56" fillId="0" borderId="0" xfId="0" applyNumberFormat="1" applyFont="1" applyFill="1" applyAlignment="1">
      <alignment horizontal="right" vertical="top"/>
    </xf>
    <xf numFmtId="3" fontId="56" fillId="0" borderId="1" xfId="0" applyNumberFormat="1" applyFont="1" applyFill="1" applyBorder="1" applyAlignment="1">
      <alignment horizontal="right" vertical="top" wrapText="1"/>
    </xf>
    <xf numFmtId="3" fontId="56" fillId="0" borderId="1" xfId="0" applyNumberFormat="1" applyFont="1" applyFill="1" applyBorder="1" applyAlignment="1">
      <alignment horizontal="right" vertical="top"/>
    </xf>
    <xf numFmtId="3" fontId="56" fillId="0" borderId="1" xfId="0" applyNumberFormat="1" applyFont="1" applyFill="1" applyBorder="1" applyAlignment="1">
      <alignment vertical="top" wrapText="1"/>
    </xf>
    <xf numFmtId="3" fontId="56" fillId="0" borderId="1" xfId="0" applyNumberFormat="1" applyFont="1" applyFill="1" applyBorder="1" applyAlignment="1">
      <alignment vertical="top"/>
    </xf>
    <xf numFmtId="0" fontId="56" fillId="0" borderId="1" xfId="0" applyFont="1" applyFill="1" applyBorder="1" applyAlignment="1">
      <alignment wrapText="1"/>
    </xf>
    <xf numFmtId="0" fontId="56" fillId="0" borderId="1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vertical="top" wrapText="1"/>
    </xf>
    <xf numFmtId="3" fontId="38" fillId="0" borderId="13" xfId="0" applyNumberFormat="1" applyFont="1" applyFill="1" applyBorder="1" applyAlignment="1">
      <alignment vertical="top" wrapText="1"/>
    </xf>
    <xf numFmtId="3" fontId="37" fillId="0" borderId="13" xfId="0" applyNumberFormat="1" applyFont="1" applyFill="1" applyBorder="1" applyAlignment="1">
      <alignment vertical="top"/>
    </xf>
    <xf numFmtId="3" fontId="38" fillId="0" borderId="13" xfId="0" applyNumberFormat="1" applyFont="1" applyFill="1" applyBorder="1" applyAlignment="1">
      <alignment vertical="top"/>
    </xf>
    <xf numFmtId="3" fontId="37" fillId="0" borderId="13" xfId="0" applyNumberFormat="1" applyFont="1" applyFill="1" applyBorder="1" applyAlignment="1">
      <alignment vertical="top"/>
    </xf>
    <xf numFmtId="3" fontId="38" fillId="0" borderId="13" xfId="0" applyNumberFormat="1" applyFont="1" applyFill="1" applyBorder="1" applyAlignment="1">
      <alignment vertical="top"/>
    </xf>
    <xf numFmtId="3" fontId="56" fillId="0" borderId="13" xfId="0" applyNumberFormat="1" applyFont="1" applyFill="1" applyBorder="1" applyAlignment="1">
      <alignment vertical="top"/>
    </xf>
    <xf numFmtId="3" fontId="37" fillId="0" borderId="11" xfId="0" applyNumberFormat="1" applyFont="1" applyFill="1" applyBorder="1" applyAlignment="1">
      <alignment vertical="top" wrapText="1"/>
    </xf>
    <xf numFmtId="3" fontId="38" fillId="0" borderId="7" xfId="0" applyNumberFormat="1" applyFont="1" applyFill="1" applyBorder="1" applyAlignment="1">
      <alignment vertical="top" wrapText="1"/>
    </xf>
    <xf numFmtId="3" fontId="56" fillId="0" borderId="11" xfId="0" applyNumberFormat="1" applyFont="1" applyFill="1" applyBorder="1" applyAlignment="1">
      <alignment vertical="top" wrapText="1"/>
    </xf>
    <xf numFmtId="3" fontId="38" fillId="0" borderId="4" xfId="0" applyNumberFormat="1" applyFont="1" applyFill="1" applyBorder="1" applyAlignment="1">
      <alignment horizontal="center" vertical="top" wrapText="1"/>
    </xf>
    <xf numFmtId="3" fontId="38" fillId="0" borderId="4" xfId="0" applyNumberFormat="1" applyFont="1" applyFill="1" applyBorder="1" applyAlignment="1">
      <alignment horizontal="right" vertical="top"/>
    </xf>
    <xf numFmtId="3" fontId="38" fillId="0" borderId="8" xfId="0" applyNumberFormat="1" applyFont="1" applyFill="1" applyBorder="1" applyAlignment="1">
      <alignment horizontal="right" vertical="top"/>
    </xf>
    <xf numFmtId="3" fontId="37" fillId="0" borderId="4" xfId="0" applyNumberFormat="1" applyFont="1" applyFill="1" applyBorder="1" applyAlignment="1">
      <alignment vertical="top"/>
    </xf>
    <xf numFmtId="0" fontId="12" fillId="0" borderId="4" xfId="0" applyFont="1" applyFill="1" applyBorder="1" applyAlignment="1">
      <alignment horizontal="center" vertical="top"/>
    </xf>
    <xf numFmtId="0" fontId="37" fillId="0" borderId="8" xfId="0" applyFont="1" applyFill="1" applyBorder="1" applyAlignment="1">
      <alignment horizontal="justify" vertical="top"/>
    </xf>
    <xf numFmtId="49" fontId="12" fillId="0" borderId="1" xfId="0" applyNumberFormat="1" applyFont="1" applyFill="1" applyBorder="1" applyAlignment="1">
      <alignment horizontal="center" vertical="top" wrapText="1"/>
    </xf>
    <xf numFmtId="0" fontId="52" fillId="0" borderId="1" xfId="0" applyFont="1" applyFill="1" applyBorder="1" applyAlignment="1">
      <alignment horizontal="center" vertical="top"/>
    </xf>
    <xf numFmtId="0" fontId="37" fillId="0" borderId="14" xfId="0" applyFont="1" applyFill="1" applyBorder="1" applyAlignment="1">
      <alignment horizontal="left" vertical="justify" wrapText="1"/>
    </xf>
    <xf numFmtId="0" fontId="37" fillId="0" borderId="14" xfId="0" applyFont="1" applyFill="1" applyBorder="1" applyAlignment="1">
      <alignment horizontal="left" vertical="justify"/>
    </xf>
    <xf numFmtId="1" fontId="39" fillId="6" borderId="1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3" fontId="4" fillId="0" borderId="0" xfId="0" applyNumberFormat="1" applyFont="1" applyAlignment="1">
      <alignment horizontal="center" wrapText="1"/>
    </xf>
    <xf numFmtId="3" fontId="15" fillId="0" borderId="13" xfId="0" applyNumberFormat="1" applyFont="1" applyBorder="1" applyAlignment="1">
      <alignment horizontal="center" vertical="top" wrapText="1"/>
    </xf>
    <xf numFmtId="3" fontId="15" fillId="0" borderId="14" xfId="0" applyNumberFormat="1" applyFont="1" applyBorder="1" applyAlignment="1">
      <alignment horizontal="center" vertical="top" wrapText="1"/>
    </xf>
    <xf numFmtId="3" fontId="15" fillId="0" borderId="11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center" vertical="top" wrapText="1"/>
    </xf>
    <xf numFmtId="3" fontId="7" fillId="0" borderId="13" xfId="0" applyNumberFormat="1" applyFont="1" applyBorder="1" applyAlignment="1">
      <alignment horizontal="center" vertical="top"/>
    </xf>
    <xf numFmtId="3" fontId="7" fillId="0" borderId="11" xfId="0" applyNumberFormat="1" applyFont="1" applyBorder="1" applyAlignment="1">
      <alignment horizontal="center" vertical="top"/>
    </xf>
    <xf numFmtId="0" fontId="7" fillId="0" borderId="9" xfId="0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top" wrapText="1"/>
    </xf>
    <xf numFmtId="166" fontId="11" fillId="0" borderId="14" xfId="0" applyNumberFormat="1" applyFont="1" applyBorder="1" applyAlignment="1">
      <alignment horizontal="center" vertical="top" wrapText="1"/>
    </xf>
    <xf numFmtId="166" fontId="11" fillId="0" borderId="11" xfId="0" applyNumberFormat="1" applyFont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/>
    </xf>
    <xf numFmtId="0" fontId="37" fillId="0" borderId="0" xfId="0" applyFont="1" applyFill="1" applyAlignment="1">
      <alignment horizontal="right"/>
    </xf>
    <xf numFmtId="49" fontId="8" fillId="0" borderId="0" xfId="0" applyNumberFormat="1" applyFont="1" applyFill="1" applyBorder="1" applyAlignment="1">
      <alignment horizontal="center" vertical="top" wrapText="1"/>
    </xf>
    <xf numFmtId="1" fontId="39" fillId="6" borderId="4" xfId="0" applyNumberFormat="1" applyFont="1" applyFill="1" applyBorder="1" applyAlignment="1">
      <alignment horizontal="center" vertical="top" wrapText="1"/>
    </xf>
    <xf numFmtId="1" fontId="39" fillId="5" borderId="4" xfId="0" applyNumberFormat="1" applyFont="1" applyFill="1" applyBorder="1" applyAlignment="1">
      <alignment horizontal="center" vertical="top" wrapText="1"/>
    </xf>
    <xf numFmtId="0" fontId="39" fillId="0" borderId="9" xfId="0" applyFont="1" applyBorder="1" applyAlignment="1">
      <alignment horizontal="center" vertical="top" wrapText="1"/>
    </xf>
    <xf numFmtId="0" fontId="39" fillId="5" borderId="1" xfId="0" applyFont="1" applyFill="1" applyBorder="1" applyAlignment="1">
      <alignment horizontal="center" vertical="top" wrapText="1"/>
    </xf>
    <xf numFmtId="1" fontId="39" fillId="6" borderId="4" xfId="0" applyNumberFormat="1" applyFont="1" applyFill="1" applyBorder="1" applyAlignment="1">
      <alignment horizontal="center"/>
    </xf>
    <xf numFmtId="1" fontId="39" fillId="6" borderId="1" xfId="0" applyNumberFormat="1" applyFont="1" applyFill="1" applyBorder="1" applyAlignment="1">
      <alignment horizontal="center"/>
    </xf>
    <xf numFmtId="1" fontId="39" fillId="5" borderId="4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39" fillId="5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GridLines="0" view="pageBreakPreview" zoomScaleSheetLayoutView="100" workbookViewId="0" topLeftCell="A1">
      <selection activeCell="C1" sqref="C1:C5"/>
    </sheetView>
  </sheetViews>
  <sheetFormatPr defaultColWidth="9.00390625" defaultRowHeight="12.75"/>
  <cols>
    <col min="1" max="1" width="3.375" style="97" customWidth="1"/>
    <col min="2" max="2" width="65.625" style="1" customWidth="1"/>
    <col min="3" max="3" width="11.75390625" style="91" customWidth="1"/>
    <col min="4" max="4" width="6.625" style="0" customWidth="1"/>
  </cols>
  <sheetData>
    <row r="1" spans="1:3" ht="33.75" customHeight="1">
      <c r="A1" s="98"/>
      <c r="B1" s="179" t="s">
        <v>228</v>
      </c>
      <c r="C1" s="101"/>
    </row>
    <row r="2" spans="1:3" ht="24" customHeight="1">
      <c r="A2" s="99"/>
      <c r="B2" s="46"/>
      <c r="C2" s="101"/>
    </row>
    <row r="3" spans="1:3" ht="24" customHeight="1">
      <c r="A3" s="99"/>
      <c r="B3" s="46"/>
      <c r="C3" s="101"/>
    </row>
    <row r="4" spans="1:4" s="11" customFormat="1" ht="57.75" customHeight="1">
      <c r="A4" s="95">
        <v>1</v>
      </c>
      <c r="B4" s="177" t="s">
        <v>559</v>
      </c>
      <c r="C4" s="87"/>
      <c r="D4" s="27"/>
    </row>
    <row r="5" spans="1:4" s="9" customFormat="1" ht="38.25" customHeight="1">
      <c r="A5" s="95"/>
      <c r="B5" s="31"/>
      <c r="C5" s="7"/>
      <c r="D5" s="28"/>
    </row>
    <row r="6" spans="1:4" s="11" customFormat="1" ht="18.75" customHeight="1">
      <c r="A6" s="95">
        <v>2</v>
      </c>
      <c r="B6" s="32"/>
      <c r="C6" s="7"/>
      <c r="D6" s="96"/>
    </row>
    <row r="7" spans="1:4" s="9" customFormat="1" ht="37.5" customHeight="1">
      <c r="A7" s="95"/>
      <c r="B7" s="31"/>
      <c r="C7" s="7"/>
      <c r="D7" s="28"/>
    </row>
    <row r="8" spans="1:4" s="9" customFormat="1" ht="37.5" customHeight="1">
      <c r="A8" s="95">
        <v>3</v>
      </c>
      <c r="B8" s="32"/>
      <c r="C8" s="87"/>
      <c r="D8" s="28"/>
    </row>
    <row r="9" spans="1:4" s="9" customFormat="1" ht="37.5" customHeight="1">
      <c r="A9" s="95"/>
      <c r="B9" s="31"/>
      <c r="C9" s="7"/>
      <c r="D9" s="28"/>
    </row>
    <row r="10" spans="1:4" s="11" customFormat="1" ht="42" customHeight="1">
      <c r="A10" s="95">
        <v>4</v>
      </c>
      <c r="B10" s="32"/>
      <c r="C10" s="87"/>
      <c r="D10" s="96"/>
    </row>
    <row r="11" spans="1:4" s="9" customFormat="1" ht="21.75" customHeight="1">
      <c r="A11" s="95"/>
      <c r="B11" s="31"/>
      <c r="C11" s="7"/>
      <c r="D11" s="28"/>
    </row>
    <row r="12" spans="1:4" s="9" customFormat="1" ht="37.5" customHeight="1">
      <c r="A12" s="95"/>
      <c r="B12" s="6"/>
      <c r="C12" s="7"/>
      <c r="D12" s="28"/>
    </row>
    <row r="13" spans="1:4" s="11" customFormat="1" ht="18.75">
      <c r="A13" s="95">
        <v>5</v>
      </c>
      <c r="B13" s="32"/>
      <c r="C13" s="7"/>
      <c r="D13" s="96"/>
    </row>
    <row r="14" spans="1:3" s="11" customFormat="1" ht="21.75" customHeight="1">
      <c r="A14" s="95">
        <v>6</v>
      </c>
      <c r="B14" s="32"/>
      <c r="C14" s="7"/>
    </row>
    <row r="15" spans="1:3" s="15" customFormat="1" ht="38.25" customHeight="1">
      <c r="A15" s="95"/>
      <c r="B15" s="6"/>
      <c r="C15" s="7"/>
    </row>
    <row r="16" spans="1:5" s="11" customFormat="1" ht="39.75" customHeight="1">
      <c r="A16" s="95">
        <v>7</v>
      </c>
      <c r="B16" s="32"/>
      <c r="C16" s="7"/>
      <c r="D16" s="22"/>
      <c r="E16" s="24"/>
    </row>
    <row r="17" spans="1:5" s="9" customFormat="1" ht="38.25" customHeight="1">
      <c r="A17" s="95"/>
      <c r="B17" s="6"/>
      <c r="C17" s="7"/>
      <c r="D17" s="23"/>
      <c r="E17" s="25"/>
    </row>
    <row r="18" spans="1:5" s="9" customFormat="1" ht="18.75">
      <c r="A18" s="95"/>
      <c r="B18" s="6"/>
      <c r="C18" s="7"/>
      <c r="E18" s="11"/>
    </row>
    <row r="19" spans="1:5" s="9" customFormat="1" ht="42" customHeight="1">
      <c r="A19" s="95"/>
      <c r="B19" s="6"/>
      <c r="C19" s="7"/>
      <c r="E19" s="11"/>
    </row>
    <row r="20" spans="1:3" s="11" customFormat="1" ht="18.75">
      <c r="A20" s="95"/>
      <c r="B20" s="6"/>
      <c r="C20" s="7"/>
    </row>
    <row r="21" spans="1:3" ht="18.75">
      <c r="A21" s="103"/>
      <c r="B21" s="6"/>
      <c r="C21" s="7"/>
    </row>
    <row r="22" spans="1:3" ht="60" customHeight="1">
      <c r="A22" s="103"/>
      <c r="B22" s="6"/>
      <c r="C22" s="7"/>
    </row>
    <row r="23" spans="1:4" s="11" customFormat="1" ht="53.25" customHeight="1">
      <c r="A23" s="95">
        <v>8</v>
      </c>
      <c r="B23" s="32"/>
      <c r="C23" s="7"/>
      <c r="D23" s="26"/>
    </row>
    <row r="24" spans="1:3" s="11" customFormat="1" ht="18.75">
      <c r="A24" s="95">
        <v>9</v>
      </c>
      <c r="B24" s="32"/>
      <c r="C24" s="7"/>
    </row>
    <row r="25" spans="1:3" ht="55.5" customHeight="1">
      <c r="A25" s="95">
        <v>10</v>
      </c>
      <c r="B25" s="32"/>
      <c r="C25" s="7"/>
    </row>
    <row r="26" ht="18.75">
      <c r="C26" s="7"/>
    </row>
  </sheetData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3"/>
  <sheetViews>
    <sheetView showGridLines="0" view="pageBreakPreview" zoomScaleSheetLayoutView="100" workbookViewId="0" topLeftCell="A1">
      <selection activeCell="D2" sqref="D2"/>
    </sheetView>
  </sheetViews>
  <sheetFormatPr defaultColWidth="9.00390625" defaultRowHeight="12.75" outlineLevelRow="1"/>
  <cols>
    <col min="1" max="1" width="4.25390625" style="336" customWidth="1"/>
    <col min="2" max="2" width="63.375" style="18" customWidth="1"/>
    <col min="3" max="3" width="12.625" style="18" customWidth="1"/>
    <col min="4" max="4" width="11.25390625" style="403" customWidth="1"/>
    <col min="5" max="5" width="12.625" style="83" customWidth="1"/>
  </cols>
  <sheetData>
    <row r="1" spans="1:5" s="68" customFormat="1" ht="15.75" outlineLevel="1">
      <c r="A1" s="404"/>
      <c r="B1" s="405"/>
      <c r="C1" s="405"/>
      <c r="D1" s="406" t="s">
        <v>740</v>
      </c>
      <c r="E1" s="86"/>
    </row>
    <row r="2" spans="1:5" s="68" customFormat="1" ht="15.75" outlineLevel="1">
      <c r="A2" s="404"/>
      <c r="B2" s="405"/>
      <c r="C2" s="405"/>
      <c r="D2" s="406" t="s">
        <v>512</v>
      </c>
      <c r="E2" s="86"/>
    </row>
    <row r="3" spans="1:5" s="68" customFormat="1" ht="15.75" outlineLevel="1">
      <c r="A3" s="404"/>
      <c r="B3" s="405"/>
      <c r="C3" s="405"/>
      <c r="D3" s="406" t="s">
        <v>513</v>
      </c>
      <c r="E3" s="86"/>
    </row>
    <row r="4" spans="1:5" s="68" customFormat="1" ht="15.75" outlineLevel="1">
      <c r="A4" s="404"/>
      <c r="B4" s="405"/>
      <c r="C4" s="405"/>
      <c r="D4" s="406"/>
      <c r="E4" s="86"/>
    </row>
    <row r="5" spans="1:5" s="68" customFormat="1" ht="15.75" outlineLevel="1">
      <c r="A5" s="404"/>
      <c r="B5" s="405"/>
      <c r="C5" s="405"/>
      <c r="D5" s="406"/>
      <c r="E5" s="86"/>
    </row>
    <row r="6" spans="2:4" ht="25.5" customHeight="1">
      <c r="B6" s="608" t="s">
        <v>511</v>
      </c>
      <c r="C6" s="608"/>
      <c r="D6" s="608"/>
    </row>
    <row r="7" spans="1:5" s="9" customFormat="1" ht="15.75" customHeight="1">
      <c r="A7" s="336"/>
      <c r="B7" s="10" t="s">
        <v>1062</v>
      </c>
      <c r="C7" s="10"/>
      <c r="D7" s="387"/>
      <c r="E7" s="84"/>
    </row>
    <row r="8" spans="1:5" s="9" customFormat="1" ht="13.5" customHeight="1">
      <c r="A8" s="336"/>
      <c r="B8" s="10"/>
      <c r="C8" s="10"/>
      <c r="D8" s="388"/>
      <c r="E8" s="84"/>
    </row>
    <row r="9" spans="1:5" s="106" customFormat="1" ht="51.75" customHeight="1">
      <c r="A9" s="337" t="s">
        <v>428</v>
      </c>
      <c r="B9" s="104" t="s">
        <v>138</v>
      </c>
      <c r="C9" s="105" t="s">
        <v>1066</v>
      </c>
      <c r="D9" s="389" t="s">
        <v>1058</v>
      </c>
      <c r="E9" s="82"/>
    </row>
    <row r="10" spans="1:5" s="12" customFormat="1" ht="57" customHeight="1">
      <c r="A10" s="338">
        <v>1</v>
      </c>
      <c r="B10" s="29" t="s">
        <v>892</v>
      </c>
      <c r="C10" s="107" t="s">
        <v>1067</v>
      </c>
      <c r="D10" s="390">
        <f>SUM(D12:D15)</f>
        <v>24276</v>
      </c>
      <c r="E10" s="82"/>
    </row>
    <row r="11" spans="1:5" s="155" customFormat="1" ht="12.75" customHeight="1" hidden="1" outlineLevel="1">
      <c r="A11" s="339"/>
      <c r="B11" s="152" t="s">
        <v>435</v>
      </c>
      <c r="C11" s="153"/>
      <c r="D11" s="391"/>
      <c r="E11" s="154"/>
    </row>
    <row r="12" spans="1:5" s="155" customFormat="1" ht="15" customHeight="1" hidden="1" outlineLevel="1">
      <c r="A12" s="339"/>
      <c r="B12" s="180" t="s">
        <v>214</v>
      </c>
      <c r="C12" s="181"/>
      <c r="D12" s="392">
        <v>9096</v>
      </c>
      <c r="E12" s="154"/>
    </row>
    <row r="13" spans="1:5" s="155" customFormat="1" ht="15" customHeight="1" hidden="1" outlineLevel="1">
      <c r="A13" s="339"/>
      <c r="B13" s="180" t="s">
        <v>445</v>
      </c>
      <c r="C13" s="181"/>
      <c r="D13" s="392">
        <v>480</v>
      </c>
      <c r="E13" s="154"/>
    </row>
    <row r="14" spans="1:5" s="155" customFormat="1" ht="15" customHeight="1" hidden="1" outlineLevel="1">
      <c r="A14" s="339"/>
      <c r="B14" s="180" t="s">
        <v>444</v>
      </c>
      <c r="C14" s="181"/>
      <c r="D14" s="392">
        <v>6000</v>
      </c>
      <c r="E14" s="154"/>
    </row>
    <row r="15" spans="1:5" s="155" customFormat="1" ht="18.75" customHeight="1" hidden="1" outlineLevel="1">
      <c r="A15" s="340"/>
      <c r="B15" s="180" t="s">
        <v>1068</v>
      </c>
      <c r="C15" s="181"/>
      <c r="D15" s="392">
        <v>8700</v>
      </c>
      <c r="E15" s="154"/>
    </row>
    <row r="16" spans="1:5" s="16" customFormat="1" ht="37.5" customHeight="1" collapsed="1">
      <c r="A16" s="338">
        <v>2</v>
      </c>
      <c r="B16" s="80" t="s">
        <v>893</v>
      </c>
      <c r="C16" s="110" t="s">
        <v>1070</v>
      </c>
      <c r="D16" s="390" t="e">
        <f>SUM(D18:D19)</f>
        <v>#REF!</v>
      </c>
      <c r="E16" s="82"/>
    </row>
    <row r="17" spans="1:5" s="160" customFormat="1" ht="13.5" customHeight="1" hidden="1" outlineLevel="1">
      <c r="A17" s="339"/>
      <c r="B17" s="157" t="s">
        <v>435</v>
      </c>
      <c r="C17" s="158"/>
      <c r="D17" s="391"/>
      <c r="E17" s="159"/>
    </row>
    <row r="18" spans="1:5" s="160" customFormat="1" ht="15" customHeight="1" hidden="1" outlineLevel="1">
      <c r="A18" s="339"/>
      <c r="B18" s="152" t="s">
        <v>139</v>
      </c>
      <c r="C18" s="158"/>
      <c r="D18" s="391">
        <v>58268</v>
      </c>
      <c r="E18" s="159"/>
    </row>
    <row r="19" spans="1:5" s="160" customFormat="1" ht="16.5" customHeight="1" hidden="1" outlineLevel="1">
      <c r="A19" s="340"/>
      <c r="B19" s="180" t="s">
        <v>446</v>
      </c>
      <c r="C19" s="181"/>
      <c r="D19" s="392" t="e">
        <f>Л!C50</f>
        <v>#REF!</v>
      </c>
      <c r="E19" s="159"/>
    </row>
    <row r="20" spans="1:5" s="21" customFormat="1" ht="39" customHeight="1" collapsed="1">
      <c r="A20" s="337">
        <v>3</v>
      </c>
      <c r="B20" s="150" t="s">
        <v>894</v>
      </c>
      <c r="C20" s="116" t="s">
        <v>1073</v>
      </c>
      <c r="D20" s="282">
        <v>12500</v>
      </c>
      <c r="E20" s="85"/>
    </row>
    <row r="21" spans="1:5" s="21" customFormat="1" ht="74.25" customHeight="1">
      <c r="A21" s="337">
        <v>4</v>
      </c>
      <c r="B21" s="149" t="s">
        <v>895</v>
      </c>
      <c r="C21" s="116" t="s">
        <v>514</v>
      </c>
      <c r="D21" s="282">
        <v>15000</v>
      </c>
      <c r="E21" s="85"/>
    </row>
    <row r="22" spans="1:5" s="21" customFormat="1" ht="18.75" customHeight="1">
      <c r="A22" s="338">
        <v>5</v>
      </c>
      <c r="B22" s="195" t="s">
        <v>896</v>
      </c>
      <c r="C22" s="110" t="s">
        <v>1071</v>
      </c>
      <c r="D22" s="390">
        <f>SUM(D24:D26)</f>
        <v>29550</v>
      </c>
      <c r="E22" s="85"/>
    </row>
    <row r="23" spans="1:5" s="160" customFormat="1" ht="12.75" customHeight="1" hidden="1" outlineLevel="1">
      <c r="A23" s="341"/>
      <c r="B23" s="193" t="s">
        <v>435</v>
      </c>
      <c r="C23" s="158"/>
      <c r="D23" s="391"/>
      <c r="E23" s="159"/>
    </row>
    <row r="24" spans="1:5" s="160" customFormat="1" ht="16.5" customHeight="1" hidden="1" outlineLevel="1">
      <c r="A24" s="341"/>
      <c r="B24" s="193" t="s">
        <v>139</v>
      </c>
      <c r="C24" s="161"/>
      <c r="D24" s="391">
        <v>1200</v>
      </c>
      <c r="E24" s="159"/>
    </row>
    <row r="25" spans="1:5" s="160" customFormat="1" ht="29.25" customHeight="1" hidden="1" outlineLevel="1">
      <c r="A25" s="341"/>
      <c r="B25" s="192" t="s">
        <v>517</v>
      </c>
      <c r="C25" s="194"/>
      <c r="D25" s="392">
        <v>16150</v>
      </c>
      <c r="E25" s="159"/>
    </row>
    <row r="26" spans="1:5" s="160" customFormat="1" ht="19.5" customHeight="1" hidden="1" outlineLevel="1">
      <c r="A26" s="342"/>
      <c r="B26" s="192" t="s">
        <v>915</v>
      </c>
      <c r="C26" s="194"/>
      <c r="D26" s="392">
        <v>12200</v>
      </c>
      <c r="E26" s="159"/>
    </row>
    <row r="27" spans="1:5" s="21" customFormat="1" ht="57" customHeight="1" collapsed="1">
      <c r="A27" s="337">
        <v>6</v>
      </c>
      <c r="B27" s="149" t="s">
        <v>897</v>
      </c>
      <c r="C27" s="116" t="s">
        <v>1071</v>
      </c>
      <c r="D27" s="282">
        <v>3800</v>
      </c>
      <c r="E27" s="85"/>
    </row>
    <row r="28" spans="1:5" s="16" customFormat="1" ht="95.25" customHeight="1">
      <c r="A28" s="606">
        <v>7</v>
      </c>
      <c r="B28" s="94" t="s">
        <v>607</v>
      </c>
      <c r="C28" s="108" t="s">
        <v>1069</v>
      </c>
      <c r="D28" s="282">
        <f>SUM(D29)</f>
        <v>17240</v>
      </c>
      <c r="E28" s="85"/>
    </row>
    <row r="29" spans="1:5" s="16" customFormat="1" ht="74.25" customHeight="1">
      <c r="A29" s="607"/>
      <c r="B29" s="93" t="s">
        <v>1053</v>
      </c>
      <c r="C29" s="183" t="s">
        <v>1069</v>
      </c>
      <c r="D29" s="196">
        <v>17240</v>
      </c>
      <c r="E29" s="85"/>
    </row>
    <row r="30" spans="1:5" s="12" customFormat="1" ht="20.25" customHeight="1" collapsed="1">
      <c r="A30" s="337">
        <v>8</v>
      </c>
      <c r="B30" s="20" t="s">
        <v>608</v>
      </c>
      <c r="C30" s="116" t="s">
        <v>1071</v>
      </c>
      <c r="D30" s="282">
        <v>15189</v>
      </c>
      <c r="E30" s="82"/>
    </row>
    <row r="31" spans="1:5" s="12" customFormat="1" ht="39" customHeight="1">
      <c r="A31" s="339">
        <v>9</v>
      </c>
      <c r="B31" s="80" t="s">
        <v>280</v>
      </c>
      <c r="C31" s="107" t="s">
        <v>1072</v>
      </c>
      <c r="D31" s="390">
        <f>SUM(D33:D34)</f>
        <v>409</v>
      </c>
      <c r="E31" s="82"/>
    </row>
    <row r="32" spans="1:5" s="155" customFormat="1" ht="14.25" customHeight="1" hidden="1" outlineLevel="1">
      <c r="A32" s="339"/>
      <c r="B32" s="157" t="s">
        <v>435</v>
      </c>
      <c r="C32" s="153"/>
      <c r="D32" s="391"/>
      <c r="E32" s="154"/>
    </row>
    <row r="33" spans="1:5" s="155" customFormat="1" ht="15.75" customHeight="1" hidden="1" outlineLevel="1">
      <c r="A33" s="339"/>
      <c r="B33" s="180" t="s">
        <v>444</v>
      </c>
      <c r="C33" s="181"/>
      <c r="D33" s="392">
        <v>72</v>
      </c>
      <c r="E33" s="154"/>
    </row>
    <row r="34" spans="1:5" s="155" customFormat="1" ht="15" customHeight="1" hidden="1" outlineLevel="1">
      <c r="A34" s="340"/>
      <c r="B34" s="180" t="s">
        <v>445</v>
      </c>
      <c r="C34" s="181"/>
      <c r="D34" s="392">
        <v>337</v>
      </c>
      <c r="E34" s="154"/>
    </row>
    <row r="35" spans="1:5" s="13" customFormat="1" ht="72.75" customHeight="1" collapsed="1">
      <c r="A35" s="337">
        <v>10</v>
      </c>
      <c r="B35" s="20" t="s">
        <v>281</v>
      </c>
      <c r="C35" s="116" t="s">
        <v>1059</v>
      </c>
      <c r="D35" s="282">
        <v>50000</v>
      </c>
      <c r="E35" s="102"/>
    </row>
    <row r="36" spans="1:5" s="16" customFormat="1" ht="56.25" customHeight="1">
      <c r="A36" s="337">
        <v>11</v>
      </c>
      <c r="B36" s="94" t="s">
        <v>282</v>
      </c>
      <c r="C36" s="108" t="s">
        <v>1069</v>
      </c>
      <c r="D36" s="282" t="e">
        <f>АИП!#REF!</f>
        <v>#REF!</v>
      </c>
      <c r="E36" s="85"/>
    </row>
    <row r="37" spans="1:5" s="16" customFormat="1" ht="75" customHeight="1">
      <c r="A37" s="340">
        <v>12</v>
      </c>
      <c r="B37" s="94" t="s">
        <v>768</v>
      </c>
      <c r="C37" s="108" t="s">
        <v>1071</v>
      </c>
      <c r="D37" s="282">
        <v>30000</v>
      </c>
      <c r="E37" s="85"/>
    </row>
    <row r="38" spans="1:5" s="12" customFormat="1" ht="57.75" customHeight="1">
      <c r="A38" s="340">
        <v>13</v>
      </c>
      <c r="B38" s="151" t="s">
        <v>178</v>
      </c>
      <c r="C38" s="107" t="s">
        <v>1071</v>
      </c>
      <c r="D38" s="390">
        <v>1270</v>
      </c>
      <c r="E38" s="82"/>
    </row>
    <row r="39" spans="1:6" s="12" customFormat="1" ht="42" customHeight="1">
      <c r="A39" s="337">
        <v>14</v>
      </c>
      <c r="B39" s="150" t="s">
        <v>179</v>
      </c>
      <c r="C39" s="108" t="s">
        <v>1071</v>
      </c>
      <c r="D39" s="282">
        <v>8000</v>
      </c>
      <c r="E39" s="82"/>
      <c r="F39" s="100"/>
    </row>
    <row r="40" spans="1:6" s="12" customFormat="1" ht="21" customHeight="1">
      <c r="A40" s="338">
        <v>15</v>
      </c>
      <c r="B40" s="199" t="s">
        <v>180</v>
      </c>
      <c r="C40" s="110" t="s">
        <v>1071</v>
      </c>
      <c r="D40" s="390" t="e">
        <f>SUM(D42:D43)</f>
        <v>#REF!</v>
      </c>
      <c r="E40" s="82"/>
      <c r="F40" s="100"/>
    </row>
    <row r="41" spans="1:6" s="12" customFormat="1" ht="13.5" customHeight="1" hidden="1" outlineLevel="1">
      <c r="A41" s="339"/>
      <c r="B41" s="384" t="s">
        <v>435</v>
      </c>
      <c r="C41" s="112"/>
      <c r="D41" s="196"/>
      <c r="E41" s="82"/>
      <c r="F41" s="100"/>
    </row>
    <row r="42" spans="1:6" s="12" customFormat="1" ht="14.25" customHeight="1" hidden="1" outlineLevel="1">
      <c r="A42" s="339"/>
      <c r="B42" s="362" t="s">
        <v>214</v>
      </c>
      <c r="C42" s="112"/>
      <c r="D42" s="391">
        <v>11950</v>
      </c>
      <c r="E42" s="82"/>
      <c r="F42" s="100"/>
    </row>
    <row r="43" spans="1:6" s="12" customFormat="1" ht="15.75" customHeight="1" hidden="1" outlineLevel="1">
      <c r="A43" s="340"/>
      <c r="B43" s="386" t="s">
        <v>446</v>
      </c>
      <c r="C43" s="116"/>
      <c r="D43" s="392" t="e">
        <f>АИП!#REF!</f>
        <v>#REF!</v>
      </c>
      <c r="E43" s="82"/>
      <c r="F43" s="100"/>
    </row>
    <row r="44" spans="1:5" s="16" customFormat="1" ht="93" customHeight="1" collapsed="1">
      <c r="A44" s="385">
        <v>16</v>
      </c>
      <c r="B44" s="151" t="s">
        <v>181</v>
      </c>
      <c r="C44" s="107" t="s">
        <v>1071</v>
      </c>
      <c r="D44" s="390" t="e">
        <f>SUM(D45:D48,D51:D55)</f>
        <v>#REF!</v>
      </c>
      <c r="E44" s="85"/>
    </row>
    <row r="45" spans="1:5" s="21" customFormat="1" ht="18" customHeight="1">
      <c r="A45" s="343"/>
      <c r="B45" s="149" t="s">
        <v>1054</v>
      </c>
      <c r="C45" s="110"/>
      <c r="D45" s="390">
        <v>25000</v>
      </c>
      <c r="E45" s="85"/>
    </row>
    <row r="46" spans="1:5" s="12" customFormat="1" ht="57" customHeight="1">
      <c r="A46" s="343"/>
      <c r="B46" s="199" t="s">
        <v>1055</v>
      </c>
      <c r="C46" s="111"/>
      <c r="D46" s="393" t="e">
        <f>SUM(D48:D49)</f>
        <v>#REF!</v>
      </c>
      <c r="E46" s="82"/>
    </row>
    <row r="47" spans="1:5" s="12" customFormat="1" ht="15.75" customHeight="1" hidden="1" outlineLevel="1">
      <c r="A47" s="343"/>
      <c r="B47" s="200" t="s">
        <v>435</v>
      </c>
      <c r="C47" s="112"/>
      <c r="D47" s="391"/>
      <c r="E47" s="82"/>
    </row>
    <row r="48" spans="1:5" s="12" customFormat="1" ht="16.5" customHeight="1" hidden="1" outlineLevel="1">
      <c r="A48" s="343"/>
      <c r="B48" s="200" t="s">
        <v>214</v>
      </c>
      <c r="C48" s="112"/>
      <c r="D48" s="394">
        <v>28900</v>
      </c>
      <c r="E48" s="82"/>
    </row>
    <row r="49" spans="1:5" s="12" customFormat="1" ht="14.25" customHeight="1" hidden="1" outlineLevel="1">
      <c r="A49" s="343"/>
      <c r="B49" s="200" t="s">
        <v>446</v>
      </c>
      <c r="C49" s="112"/>
      <c r="D49" s="391" t="e">
        <f>АИП!#REF!</f>
        <v>#REF!</v>
      </c>
      <c r="E49" s="82"/>
    </row>
    <row r="50" spans="1:5" s="12" customFormat="1" ht="19.5" customHeight="1" collapsed="1">
      <c r="A50" s="343"/>
      <c r="B50" s="361" t="s">
        <v>1056</v>
      </c>
      <c r="C50" s="116"/>
      <c r="D50" s="360">
        <f>SUM(D52:D52)</f>
        <v>14350</v>
      </c>
      <c r="E50" s="82"/>
    </row>
    <row r="51" spans="1:5" s="12" customFormat="1" ht="14.25" customHeight="1" hidden="1" outlineLevel="1">
      <c r="A51" s="343"/>
      <c r="B51" s="200" t="s">
        <v>435</v>
      </c>
      <c r="C51" s="112"/>
      <c r="D51" s="196"/>
      <c r="E51" s="82"/>
    </row>
    <row r="52" spans="1:5" s="12" customFormat="1" ht="15" customHeight="1" hidden="1" outlineLevel="1">
      <c r="A52" s="343"/>
      <c r="B52" s="359" t="s">
        <v>214</v>
      </c>
      <c r="C52" s="148"/>
      <c r="D52" s="395">
        <v>14350</v>
      </c>
      <c r="E52" s="82"/>
    </row>
    <row r="53" spans="1:5" s="115" customFormat="1" ht="57" customHeight="1" collapsed="1">
      <c r="A53" s="343"/>
      <c r="B53" s="187" t="s">
        <v>1057</v>
      </c>
      <c r="C53" s="273"/>
      <c r="D53" s="396">
        <v>32800</v>
      </c>
      <c r="E53" s="114"/>
    </row>
    <row r="54" spans="1:5" s="115" customFormat="1" ht="57.75" customHeight="1">
      <c r="A54" s="344"/>
      <c r="B54" s="151" t="s">
        <v>224</v>
      </c>
      <c r="C54" s="198"/>
      <c r="D54" s="282">
        <v>32620</v>
      </c>
      <c r="E54" s="114"/>
    </row>
    <row r="55" spans="1:5" s="115" customFormat="1" ht="55.5" customHeight="1">
      <c r="A55" s="345"/>
      <c r="B55" s="151" t="s">
        <v>225</v>
      </c>
      <c r="C55" s="198"/>
      <c r="D55" s="282">
        <v>5900</v>
      </c>
      <c r="E55" s="114"/>
    </row>
    <row r="56" spans="1:5" s="115" customFormat="1" ht="78" customHeight="1">
      <c r="A56" s="184">
        <v>17</v>
      </c>
      <c r="B56" s="164" t="s">
        <v>832</v>
      </c>
      <c r="C56" s="108" t="s">
        <v>1071</v>
      </c>
      <c r="D56" s="282">
        <f>SUM(D58:D59)</f>
        <v>96205</v>
      </c>
      <c r="E56" s="114"/>
    </row>
    <row r="57" spans="1:5" s="115" customFormat="1" ht="14.25" customHeight="1" hidden="1" outlineLevel="1">
      <c r="A57" s="346"/>
      <c r="B57" s="188" t="s">
        <v>435</v>
      </c>
      <c r="C57" s="183"/>
      <c r="D57" s="196"/>
      <c r="E57" s="114"/>
    </row>
    <row r="58" spans="1:5" s="115" customFormat="1" ht="15.75" customHeight="1" hidden="1" outlineLevel="1">
      <c r="A58" s="346"/>
      <c r="B58" s="156" t="s">
        <v>214</v>
      </c>
      <c r="C58" s="109"/>
      <c r="D58" s="395">
        <v>15000</v>
      </c>
      <c r="E58" s="114"/>
    </row>
    <row r="59" spans="1:5" s="115" customFormat="1" ht="16.5" customHeight="1" hidden="1" outlineLevel="1">
      <c r="A59" s="346"/>
      <c r="B59" s="189" t="s">
        <v>518</v>
      </c>
      <c r="C59" s="112"/>
      <c r="D59" s="391">
        <v>81205</v>
      </c>
      <c r="E59" s="114"/>
    </row>
    <row r="60" spans="1:5" s="115" customFormat="1" ht="38.25" customHeight="1" collapsed="1">
      <c r="A60" s="184">
        <v>18</v>
      </c>
      <c r="B60" s="162" t="s">
        <v>833</v>
      </c>
      <c r="C60" s="110" t="s">
        <v>1071</v>
      </c>
      <c r="D60" s="390" t="e">
        <f>SUM(D62:D63)</f>
        <v>#REF!</v>
      </c>
      <c r="E60" s="114"/>
    </row>
    <row r="61" spans="1:5" s="115" customFormat="1" ht="14.25" customHeight="1" hidden="1" outlineLevel="1">
      <c r="A61" s="346"/>
      <c r="B61" s="188" t="s">
        <v>435</v>
      </c>
      <c r="C61" s="112"/>
      <c r="D61" s="196"/>
      <c r="E61" s="114"/>
    </row>
    <row r="62" spans="1:5" s="115" customFormat="1" ht="15" customHeight="1" hidden="1" outlineLevel="1">
      <c r="A62" s="346"/>
      <c r="B62" s="190" t="s">
        <v>337</v>
      </c>
      <c r="C62" s="112"/>
      <c r="D62" s="391">
        <v>146000</v>
      </c>
      <c r="E62" s="114"/>
    </row>
    <row r="63" spans="1:5" s="115" customFormat="1" ht="15" customHeight="1" hidden="1" outlineLevel="1">
      <c r="A63" s="347"/>
      <c r="B63" s="186" t="s">
        <v>518</v>
      </c>
      <c r="C63" s="116"/>
      <c r="D63" s="392" t="e">
        <f>АИП!#REF!</f>
        <v>#REF!</v>
      </c>
      <c r="E63" s="114"/>
    </row>
    <row r="64" spans="1:5" s="115" customFormat="1" ht="72.75" customHeight="1" collapsed="1">
      <c r="A64" s="347">
        <v>19</v>
      </c>
      <c r="B64" s="149" t="s">
        <v>834</v>
      </c>
      <c r="C64" s="116" t="s">
        <v>1060</v>
      </c>
      <c r="D64" s="282">
        <v>18090</v>
      </c>
      <c r="E64" s="114"/>
    </row>
    <row r="65" spans="1:5" s="115" customFormat="1" ht="20.25" customHeight="1">
      <c r="A65" s="184">
        <v>20</v>
      </c>
      <c r="B65" s="149" t="s">
        <v>835</v>
      </c>
      <c r="C65" s="116" t="s">
        <v>1071</v>
      </c>
      <c r="D65" s="282">
        <v>22000</v>
      </c>
      <c r="E65" s="114"/>
    </row>
    <row r="66" spans="1:5" s="115" customFormat="1" ht="19.5" customHeight="1">
      <c r="A66" s="348">
        <v>21</v>
      </c>
      <c r="B66" s="150" t="s">
        <v>836</v>
      </c>
      <c r="C66" s="116" t="s">
        <v>1071</v>
      </c>
      <c r="D66" s="282">
        <v>1000</v>
      </c>
      <c r="E66" s="114"/>
    </row>
    <row r="67" spans="1:5" s="12" customFormat="1" ht="72.75" customHeight="1">
      <c r="A67" s="338">
        <v>22</v>
      </c>
      <c r="B67" s="93" t="s">
        <v>837</v>
      </c>
      <c r="C67" s="148" t="s">
        <v>1071</v>
      </c>
      <c r="D67" s="396">
        <v>10000</v>
      </c>
      <c r="E67" s="82"/>
    </row>
    <row r="68" spans="1:5" s="115" customFormat="1" ht="56.25" customHeight="1">
      <c r="A68" s="348">
        <v>23</v>
      </c>
      <c r="B68" s="162" t="s">
        <v>838</v>
      </c>
      <c r="C68" s="163" t="s">
        <v>1071</v>
      </c>
      <c r="D68" s="196" t="e">
        <f>SUM(D69:D71)</f>
        <v>#REF!</v>
      </c>
      <c r="E68" s="114"/>
    </row>
    <row r="69" spans="1:5" s="167" customFormat="1" ht="12.75" customHeight="1" hidden="1" outlineLevel="1">
      <c r="A69" s="349"/>
      <c r="B69" s="170" t="s">
        <v>435</v>
      </c>
      <c r="C69" s="172"/>
      <c r="D69" s="196"/>
      <c r="E69" s="166"/>
    </row>
    <row r="70" spans="1:5" s="167" customFormat="1" ht="15.75" customHeight="1" hidden="1" outlineLevel="1">
      <c r="A70" s="349"/>
      <c r="B70" s="171" t="s">
        <v>1074</v>
      </c>
      <c r="C70" s="172"/>
      <c r="D70" s="395">
        <v>11250</v>
      </c>
      <c r="E70" s="166"/>
    </row>
    <row r="71" spans="1:5" s="167" customFormat="1" ht="15" customHeight="1" hidden="1" outlineLevel="1">
      <c r="A71" s="350"/>
      <c r="B71" s="168" t="s">
        <v>446</v>
      </c>
      <c r="C71" s="169"/>
      <c r="D71" s="392" t="e">
        <f>АИП!#REF!</f>
        <v>#REF!</v>
      </c>
      <c r="E71" s="166"/>
    </row>
    <row r="72" spans="1:5" s="115" customFormat="1" ht="38.25" customHeight="1" collapsed="1">
      <c r="A72" s="184">
        <v>24</v>
      </c>
      <c r="B72" s="150" t="s">
        <v>858</v>
      </c>
      <c r="C72" s="116" t="s">
        <v>1071</v>
      </c>
      <c r="D72" s="282">
        <v>540</v>
      </c>
      <c r="E72" s="114"/>
    </row>
    <row r="73" spans="1:5" s="12" customFormat="1" ht="54" customHeight="1" collapsed="1">
      <c r="A73" s="340">
        <v>25</v>
      </c>
      <c r="B73" s="94" t="s">
        <v>859</v>
      </c>
      <c r="C73" s="108" t="s">
        <v>1071</v>
      </c>
      <c r="D73" s="282">
        <v>600</v>
      </c>
      <c r="E73" s="82"/>
    </row>
    <row r="74" spans="1:5" s="12" customFormat="1" ht="56.25" customHeight="1">
      <c r="A74" s="340">
        <v>26</v>
      </c>
      <c r="B74" s="164" t="s">
        <v>870</v>
      </c>
      <c r="C74" s="109" t="s">
        <v>1071</v>
      </c>
      <c r="D74" s="396" t="e">
        <f>АИП!#REF!</f>
        <v>#REF!</v>
      </c>
      <c r="E74" s="82"/>
    </row>
    <row r="75" spans="1:5" s="12" customFormat="1" ht="35.25" customHeight="1">
      <c r="A75" s="340">
        <v>27</v>
      </c>
      <c r="B75" s="149" t="s">
        <v>19</v>
      </c>
      <c r="C75" s="109" t="s">
        <v>1071</v>
      </c>
      <c r="D75" s="396">
        <v>9000</v>
      </c>
      <c r="E75" s="82"/>
    </row>
    <row r="76" spans="1:5" s="12" customFormat="1" ht="39" customHeight="1">
      <c r="A76" s="339">
        <v>28</v>
      </c>
      <c r="B76" s="151" t="s">
        <v>515</v>
      </c>
      <c r="C76" s="183" t="s">
        <v>1071</v>
      </c>
      <c r="D76" s="196">
        <v>5600</v>
      </c>
      <c r="E76" s="82"/>
    </row>
    <row r="77" spans="1:5" s="12" customFormat="1" ht="112.5" customHeight="1">
      <c r="A77" s="348">
        <v>29</v>
      </c>
      <c r="B77" s="274" t="s">
        <v>18</v>
      </c>
      <c r="C77" s="110" t="s">
        <v>1071</v>
      </c>
      <c r="D77" s="390">
        <v>3000</v>
      </c>
      <c r="E77" s="82"/>
    </row>
    <row r="78" spans="1:5" s="155" customFormat="1" ht="12.75" customHeight="1" hidden="1" outlineLevel="1">
      <c r="A78" s="346"/>
      <c r="B78" s="275" t="s">
        <v>435</v>
      </c>
      <c r="C78" s="158"/>
      <c r="D78" s="391"/>
      <c r="E78" s="154"/>
    </row>
    <row r="79" spans="1:5" s="155" customFormat="1" ht="14.25" customHeight="1" hidden="1" outlineLevel="1">
      <c r="A79" s="346"/>
      <c r="B79" s="276" t="s">
        <v>139</v>
      </c>
      <c r="C79" s="161"/>
      <c r="D79" s="395">
        <v>3891</v>
      </c>
      <c r="E79" s="154"/>
    </row>
    <row r="80" spans="1:5" s="155" customFormat="1" ht="14.25" customHeight="1" hidden="1" outlineLevel="1">
      <c r="A80" s="346"/>
      <c r="B80" s="277" t="s">
        <v>336</v>
      </c>
      <c r="C80" s="161"/>
      <c r="D80" s="395">
        <v>21049.9</v>
      </c>
      <c r="E80" s="154"/>
    </row>
    <row r="81" spans="1:5" s="155" customFormat="1" ht="16.5" customHeight="1" hidden="1" outlineLevel="1">
      <c r="A81" s="347"/>
      <c r="B81" s="278" t="s">
        <v>227</v>
      </c>
      <c r="C81" s="181"/>
      <c r="D81" s="392">
        <v>5560</v>
      </c>
      <c r="E81" s="154"/>
    </row>
    <row r="82" spans="1:5" s="13" customFormat="1" ht="75.75" customHeight="1" collapsed="1">
      <c r="A82" s="184">
        <v>30</v>
      </c>
      <c r="B82" s="150" t="s">
        <v>463</v>
      </c>
      <c r="C82" s="116" t="s">
        <v>1071</v>
      </c>
      <c r="D82" s="282">
        <v>8000</v>
      </c>
      <c r="E82" s="102"/>
    </row>
    <row r="83" spans="1:4" ht="37.5" hidden="1">
      <c r="A83" s="184">
        <v>34</v>
      </c>
      <c r="B83" s="197" t="s">
        <v>515</v>
      </c>
      <c r="C83" s="165" t="s">
        <v>1071</v>
      </c>
      <c r="D83" s="329">
        <v>8034.5</v>
      </c>
    </row>
    <row r="84" spans="1:4" ht="54.75" customHeight="1">
      <c r="A84" s="184">
        <v>31</v>
      </c>
      <c r="B84" s="197" t="s">
        <v>860</v>
      </c>
      <c r="C84" s="165" t="s">
        <v>516</v>
      </c>
      <c r="D84" s="329">
        <v>30000</v>
      </c>
    </row>
    <row r="85" spans="1:4" ht="37.5" customHeight="1">
      <c r="A85" s="184">
        <v>32</v>
      </c>
      <c r="B85" s="185" t="s">
        <v>861</v>
      </c>
      <c r="C85" s="165">
        <v>2007</v>
      </c>
      <c r="D85" s="329">
        <v>5699</v>
      </c>
    </row>
    <row r="86" spans="1:4" ht="35.25" customHeight="1">
      <c r="A86" s="184">
        <v>33</v>
      </c>
      <c r="B86" s="17" t="s">
        <v>969</v>
      </c>
      <c r="C86" s="165">
        <v>2007</v>
      </c>
      <c r="D86" s="329">
        <v>13810</v>
      </c>
    </row>
    <row r="87" spans="1:4" ht="57" customHeight="1">
      <c r="A87" s="184">
        <v>34</v>
      </c>
      <c r="B87" s="197" t="s">
        <v>213</v>
      </c>
      <c r="C87" s="165" t="s">
        <v>516</v>
      </c>
      <c r="D87" s="329">
        <v>10124</v>
      </c>
    </row>
    <row r="88" spans="1:4" ht="75">
      <c r="A88" s="363">
        <v>35</v>
      </c>
      <c r="B88" s="370" t="s">
        <v>852</v>
      </c>
      <c r="C88" s="371">
        <v>2007</v>
      </c>
      <c r="D88" s="379">
        <v>29050</v>
      </c>
    </row>
    <row r="89" spans="1:4" ht="56.25">
      <c r="A89" s="363">
        <v>36</v>
      </c>
      <c r="B89" s="370" t="s">
        <v>851</v>
      </c>
      <c r="C89" s="371">
        <v>2007</v>
      </c>
      <c r="D89" s="379">
        <v>42000</v>
      </c>
    </row>
    <row r="90" spans="1:4" ht="37.5">
      <c r="A90" s="363">
        <v>37</v>
      </c>
      <c r="B90" s="370" t="s">
        <v>850</v>
      </c>
      <c r="C90" s="371">
        <v>2007</v>
      </c>
      <c r="D90" s="379">
        <v>20050</v>
      </c>
    </row>
    <row r="91" spans="1:4" ht="57.75" customHeight="1">
      <c r="A91" s="363">
        <v>38</v>
      </c>
      <c r="B91" s="370" t="s">
        <v>849</v>
      </c>
      <c r="C91" s="371" t="s">
        <v>516</v>
      </c>
      <c r="D91" s="379">
        <v>10000</v>
      </c>
    </row>
    <row r="92" spans="1:4" ht="18.75">
      <c r="A92" s="363">
        <v>39</v>
      </c>
      <c r="B92" s="370" t="s">
        <v>190</v>
      </c>
      <c r="C92" s="371" t="s">
        <v>516</v>
      </c>
      <c r="D92" s="379">
        <v>56000</v>
      </c>
    </row>
    <row r="93" spans="1:4" ht="57.75" customHeight="1">
      <c r="A93" s="363">
        <v>40</v>
      </c>
      <c r="B93" s="370" t="s">
        <v>189</v>
      </c>
      <c r="C93" s="371" t="s">
        <v>516</v>
      </c>
      <c r="D93" s="379">
        <v>3300</v>
      </c>
    </row>
    <row r="94" spans="1:4" ht="76.5" customHeight="1">
      <c r="A94" s="363">
        <v>41</v>
      </c>
      <c r="B94" s="372" t="s">
        <v>188</v>
      </c>
      <c r="C94" s="373" t="s">
        <v>516</v>
      </c>
      <c r="D94" s="397">
        <v>10255</v>
      </c>
    </row>
    <row r="95" spans="1:4" ht="39.75" customHeight="1">
      <c r="A95" s="363">
        <v>42</v>
      </c>
      <c r="B95" s="370" t="s">
        <v>532</v>
      </c>
      <c r="C95" s="371">
        <v>2007</v>
      </c>
      <c r="D95" s="379">
        <f>SUM(D97:D99)</f>
        <v>14000</v>
      </c>
    </row>
    <row r="96" spans="1:4" ht="15" customHeight="1" hidden="1" outlineLevel="1">
      <c r="A96" s="363"/>
      <c r="B96" s="374" t="s">
        <v>435</v>
      </c>
      <c r="C96" s="375"/>
      <c r="D96" s="398"/>
    </row>
    <row r="97" spans="1:4" ht="15.75" customHeight="1" hidden="1" outlineLevel="1">
      <c r="A97" s="364"/>
      <c r="B97" s="376" t="s">
        <v>444</v>
      </c>
      <c r="C97" s="377"/>
      <c r="D97" s="399">
        <v>1000</v>
      </c>
    </row>
    <row r="98" spans="1:4" ht="15.75" customHeight="1" hidden="1" outlineLevel="1">
      <c r="A98" s="365"/>
      <c r="B98" s="376" t="s">
        <v>862</v>
      </c>
      <c r="C98" s="375"/>
      <c r="D98" s="398">
        <v>3000</v>
      </c>
    </row>
    <row r="99" spans="1:4" ht="15.75" customHeight="1" hidden="1" outlineLevel="1">
      <c r="A99" s="365"/>
      <c r="B99" s="376" t="s">
        <v>447</v>
      </c>
      <c r="C99" s="375"/>
      <c r="D99" s="398">
        <v>10000</v>
      </c>
    </row>
    <row r="100" spans="1:5" s="332" customFormat="1" ht="57" customHeight="1" collapsed="1">
      <c r="A100" s="366">
        <v>43</v>
      </c>
      <c r="B100" s="378" t="s">
        <v>187</v>
      </c>
      <c r="C100" s="371" t="s">
        <v>536</v>
      </c>
      <c r="D100" s="379">
        <f>SUM(D102)</f>
        <v>1605</v>
      </c>
      <c r="E100" s="331"/>
    </row>
    <row r="101" spans="1:5" s="332" customFormat="1" ht="16.5" customHeight="1" hidden="1" outlineLevel="1">
      <c r="A101" s="367"/>
      <c r="B101" s="380" t="s">
        <v>435</v>
      </c>
      <c r="C101" s="381"/>
      <c r="D101" s="400"/>
      <c r="E101" s="331"/>
    </row>
    <row r="102" spans="1:5" s="332" customFormat="1" ht="16.5" customHeight="1" hidden="1" outlineLevel="1">
      <c r="A102" s="368"/>
      <c r="B102" s="382" t="s">
        <v>444</v>
      </c>
      <c r="C102" s="383"/>
      <c r="D102" s="399">
        <v>1605</v>
      </c>
      <c r="E102" s="331"/>
    </row>
    <row r="103" spans="1:5" s="332" customFormat="1" ht="36.75" customHeight="1" collapsed="1">
      <c r="A103" s="369">
        <v>44</v>
      </c>
      <c r="B103" s="370" t="s">
        <v>916</v>
      </c>
      <c r="C103" s="371" t="s">
        <v>516</v>
      </c>
      <c r="D103" s="379">
        <v>58800</v>
      </c>
      <c r="E103" s="331"/>
    </row>
    <row r="104" spans="1:5" s="77" customFormat="1" ht="15.75" hidden="1" outlineLevel="1">
      <c r="A104" s="351"/>
      <c r="B104" s="279" t="s">
        <v>241</v>
      </c>
      <c r="C104" s="280"/>
      <c r="D104" s="401" t="e">
        <f>SUM(D10,D16,D20:D22,D27:D28,D30,D31,D35:D39,D40:D44,D56:D60,D64:D68,D72:D77,D82:D95)</f>
        <v>#REF!</v>
      </c>
      <c r="E104" s="281"/>
    </row>
    <row r="105" spans="2:4" ht="18.75" collapsed="1">
      <c r="B105" s="178"/>
      <c r="C105" s="19"/>
      <c r="D105" s="402"/>
    </row>
    <row r="106" spans="2:4" ht="18.75">
      <c r="B106" s="178"/>
      <c r="C106" s="19"/>
      <c r="D106" s="402"/>
    </row>
    <row r="107" spans="2:4" ht="18.75">
      <c r="B107" s="178"/>
      <c r="C107" s="19"/>
      <c r="D107" s="402"/>
    </row>
    <row r="108" spans="2:4" ht="18.75">
      <c r="B108" s="178"/>
      <c r="C108" s="19"/>
      <c r="D108" s="402"/>
    </row>
    <row r="109" spans="2:4" ht="18.75">
      <c r="B109" s="178"/>
      <c r="C109" s="19"/>
      <c r="D109" s="402"/>
    </row>
    <row r="110" ht="18.75">
      <c r="D110" s="402"/>
    </row>
    <row r="111" ht="18.75">
      <c r="D111" s="402"/>
    </row>
    <row r="112" ht="18.75">
      <c r="D112" s="402"/>
    </row>
    <row r="113" ht="18.75">
      <c r="D113" s="402"/>
    </row>
    <row r="114" ht="18.75">
      <c r="D114" s="402"/>
    </row>
    <row r="115" ht="18.75">
      <c r="D115" s="402"/>
    </row>
    <row r="116" ht="18.75">
      <c r="D116" s="402"/>
    </row>
    <row r="117" ht="18.75">
      <c r="D117" s="402"/>
    </row>
    <row r="118" ht="18.75">
      <c r="D118" s="402"/>
    </row>
    <row r="119" ht="18.75">
      <c r="D119" s="402"/>
    </row>
    <row r="120" ht="18.75">
      <c r="D120" s="402"/>
    </row>
    <row r="121" ht="18.75">
      <c r="D121" s="402"/>
    </row>
    <row r="122" ht="18.75">
      <c r="D122" s="402"/>
    </row>
    <row r="123" ht="18.75">
      <c r="D123" s="402"/>
    </row>
    <row r="124" ht="18.75">
      <c r="D124" s="402"/>
    </row>
    <row r="125" ht="18.75">
      <c r="D125" s="402"/>
    </row>
    <row r="126" ht="18.75">
      <c r="D126" s="402"/>
    </row>
    <row r="127" ht="18.75">
      <c r="D127" s="402"/>
    </row>
    <row r="128" ht="18.75">
      <c r="D128" s="402"/>
    </row>
    <row r="129" ht="18.75">
      <c r="D129" s="330"/>
    </row>
    <row r="130" ht="18.75">
      <c r="D130" s="330"/>
    </row>
    <row r="131" ht="18.75">
      <c r="D131" s="330"/>
    </row>
    <row r="132" ht="18.75">
      <c r="D132" s="330"/>
    </row>
    <row r="133" ht="18.75">
      <c r="D133" s="330"/>
    </row>
    <row r="134" ht="18.75">
      <c r="D134" s="330"/>
    </row>
    <row r="135" ht="18.75">
      <c r="D135" s="330"/>
    </row>
    <row r="136" ht="18.75">
      <c r="D136" s="330"/>
    </row>
    <row r="137" ht="18.75">
      <c r="D137" s="330"/>
    </row>
    <row r="138" ht="18.75">
      <c r="D138" s="330"/>
    </row>
    <row r="139" ht="18.75">
      <c r="D139" s="330"/>
    </row>
    <row r="140" ht="18.75">
      <c r="D140" s="330"/>
    </row>
    <row r="141" ht="18.75">
      <c r="D141" s="330"/>
    </row>
    <row r="142" ht="18.75">
      <c r="D142" s="330"/>
    </row>
    <row r="143" ht="18.75">
      <c r="D143" s="330"/>
    </row>
    <row r="144" ht="18.75">
      <c r="D144" s="330"/>
    </row>
    <row r="145" ht="18.75">
      <c r="D145" s="330"/>
    </row>
    <row r="146" ht="18.75">
      <c r="D146" s="330"/>
    </row>
    <row r="147" ht="18.75">
      <c r="D147" s="330"/>
    </row>
    <row r="148" ht="18.75">
      <c r="D148" s="330"/>
    </row>
    <row r="149" ht="18.75">
      <c r="D149" s="330"/>
    </row>
    <row r="150" ht="18.75">
      <c r="D150" s="330"/>
    </row>
    <row r="151" ht="18.75">
      <c r="D151" s="330"/>
    </row>
    <row r="152" ht="18.75">
      <c r="D152" s="330"/>
    </row>
    <row r="153" ht="18.75">
      <c r="D153" s="330"/>
    </row>
    <row r="154" ht="18.75">
      <c r="D154" s="330"/>
    </row>
    <row r="155" ht="18.75">
      <c r="D155" s="330"/>
    </row>
    <row r="156" ht="18.75">
      <c r="D156" s="330"/>
    </row>
    <row r="157" ht="18.75">
      <c r="D157" s="330"/>
    </row>
    <row r="158" ht="18.75">
      <c r="D158" s="330"/>
    </row>
    <row r="159" ht="18.75">
      <c r="D159" s="330"/>
    </row>
    <row r="160" ht="18.75">
      <c r="D160" s="330"/>
    </row>
    <row r="161" ht="18.75">
      <c r="D161" s="330"/>
    </row>
    <row r="162" ht="18.75">
      <c r="D162" s="330"/>
    </row>
    <row r="163" ht="18.75">
      <c r="D163" s="330"/>
    </row>
    <row r="164" ht="18.75">
      <c r="D164" s="330"/>
    </row>
    <row r="165" ht="18.75">
      <c r="D165" s="330"/>
    </row>
    <row r="166" ht="18.75">
      <c r="D166" s="330"/>
    </row>
    <row r="167" ht="18.75">
      <c r="D167" s="330"/>
    </row>
    <row r="168" ht="18.75">
      <c r="D168" s="330"/>
    </row>
    <row r="169" ht="18.75">
      <c r="D169" s="330"/>
    </row>
    <row r="170" ht="18.75">
      <c r="D170" s="330"/>
    </row>
    <row r="171" ht="18.75">
      <c r="D171" s="330"/>
    </row>
    <row r="172" ht="18.75">
      <c r="D172" s="330"/>
    </row>
    <row r="173" ht="18.75">
      <c r="D173" s="330"/>
    </row>
    <row r="174" ht="18.75">
      <c r="D174" s="330"/>
    </row>
    <row r="175" ht="18.75">
      <c r="D175" s="330"/>
    </row>
    <row r="176" ht="18.75">
      <c r="D176" s="330"/>
    </row>
    <row r="177" ht="18.75">
      <c r="D177" s="330"/>
    </row>
    <row r="178" ht="18.75">
      <c r="D178" s="330"/>
    </row>
    <row r="179" ht="18.75">
      <c r="D179" s="330"/>
    </row>
    <row r="180" ht="18.75">
      <c r="D180" s="330"/>
    </row>
    <row r="181" ht="18.75">
      <c r="D181" s="330"/>
    </row>
    <row r="182" ht="18.75">
      <c r="D182" s="330"/>
    </row>
    <row r="183" ht="18.75">
      <c r="D183" s="330"/>
    </row>
    <row r="184" ht="18.75">
      <c r="D184" s="330"/>
    </row>
    <row r="185" ht="18.75">
      <c r="D185" s="330"/>
    </row>
    <row r="186" ht="18.75">
      <c r="D186" s="330"/>
    </row>
    <row r="187" ht="18.75">
      <c r="D187" s="330"/>
    </row>
    <row r="188" ht="18.75">
      <c r="D188" s="330"/>
    </row>
    <row r="189" ht="18.75">
      <c r="D189" s="330"/>
    </row>
    <row r="190" ht="18.75">
      <c r="D190" s="330"/>
    </row>
    <row r="191" ht="18.75">
      <c r="D191" s="330"/>
    </row>
    <row r="192" ht="18.75">
      <c r="D192" s="330"/>
    </row>
    <row r="193" ht="18.75">
      <c r="D193" s="330"/>
    </row>
    <row r="194" ht="18.75">
      <c r="D194" s="330"/>
    </row>
    <row r="195" ht="18.75">
      <c r="D195" s="330"/>
    </row>
    <row r="196" ht="18.75">
      <c r="D196" s="330"/>
    </row>
    <row r="197" ht="18.75">
      <c r="D197" s="330"/>
    </row>
    <row r="198" ht="18.75">
      <c r="D198" s="330"/>
    </row>
    <row r="199" ht="18.75">
      <c r="D199" s="330"/>
    </row>
    <row r="200" ht="18.75">
      <c r="D200" s="330"/>
    </row>
    <row r="201" ht="18.75">
      <c r="D201" s="330"/>
    </row>
    <row r="202" ht="18.75">
      <c r="D202" s="330"/>
    </row>
    <row r="203" ht="18.75">
      <c r="D203" s="330"/>
    </row>
    <row r="204" ht="18.75">
      <c r="D204" s="330"/>
    </row>
    <row r="205" ht="18.75">
      <c r="D205" s="330"/>
    </row>
    <row r="206" ht="18.75">
      <c r="D206" s="330"/>
    </row>
    <row r="207" ht="18.75">
      <c r="D207" s="330"/>
    </row>
    <row r="208" ht="18.75">
      <c r="D208" s="330"/>
    </row>
    <row r="209" ht="18.75">
      <c r="D209" s="330"/>
    </row>
    <row r="210" ht="18.75">
      <c r="D210" s="330"/>
    </row>
    <row r="211" ht="18.75">
      <c r="D211" s="330"/>
    </row>
    <row r="212" ht="18.75">
      <c r="D212" s="330"/>
    </row>
    <row r="213" ht="18.75">
      <c r="D213" s="330"/>
    </row>
    <row r="214" ht="18.75">
      <c r="D214" s="330"/>
    </row>
    <row r="215" ht="18.75">
      <c r="D215" s="330"/>
    </row>
    <row r="216" ht="18.75">
      <c r="D216" s="330"/>
    </row>
    <row r="217" ht="18.75">
      <c r="D217" s="330"/>
    </row>
    <row r="218" ht="18.75">
      <c r="D218" s="330"/>
    </row>
    <row r="219" ht="18.75">
      <c r="D219" s="330"/>
    </row>
    <row r="220" ht="18.75">
      <c r="D220" s="330"/>
    </row>
    <row r="221" ht="18.75">
      <c r="D221" s="330"/>
    </row>
    <row r="222" ht="18.75">
      <c r="D222" s="330"/>
    </row>
    <row r="223" ht="18.75">
      <c r="D223" s="330"/>
    </row>
    <row r="224" ht="18.75">
      <c r="D224" s="330"/>
    </row>
    <row r="225" ht="18.75">
      <c r="D225" s="330"/>
    </row>
    <row r="226" ht="18.75">
      <c r="D226" s="330"/>
    </row>
    <row r="227" ht="18.75">
      <c r="D227" s="330"/>
    </row>
    <row r="228" ht="18.75">
      <c r="D228" s="330"/>
    </row>
    <row r="229" ht="18.75">
      <c r="D229" s="330"/>
    </row>
    <row r="230" ht="18.75">
      <c r="D230" s="330"/>
    </row>
    <row r="231" ht="18.75">
      <c r="D231" s="330"/>
    </row>
    <row r="232" ht="18.75">
      <c r="D232" s="330"/>
    </row>
    <row r="233" ht="18.75">
      <c r="D233" s="330"/>
    </row>
    <row r="234" ht="18.75">
      <c r="D234" s="330"/>
    </row>
    <row r="235" ht="18.75">
      <c r="D235" s="330"/>
    </row>
    <row r="236" ht="18.75">
      <c r="D236" s="330"/>
    </row>
    <row r="237" ht="18.75">
      <c r="D237" s="330"/>
    </row>
    <row r="238" ht="18.75">
      <c r="D238" s="330"/>
    </row>
    <row r="239" ht="18.75">
      <c r="D239" s="330"/>
    </row>
    <row r="240" ht="18.75">
      <c r="D240" s="330"/>
    </row>
    <row r="241" ht="18.75">
      <c r="D241" s="330"/>
    </row>
    <row r="242" ht="18.75">
      <c r="D242" s="330"/>
    </row>
    <row r="243" ht="18.75">
      <c r="D243" s="330"/>
    </row>
    <row r="244" ht="18.75">
      <c r="D244" s="330"/>
    </row>
    <row r="245" ht="18.75">
      <c r="D245" s="330"/>
    </row>
    <row r="246" ht="18.75">
      <c r="D246" s="330"/>
    </row>
    <row r="247" ht="18.75">
      <c r="D247" s="330"/>
    </row>
    <row r="248" ht="18.75">
      <c r="D248" s="330"/>
    </row>
    <row r="249" ht="18.75">
      <c r="D249" s="330"/>
    </row>
    <row r="250" ht="18.75">
      <c r="D250" s="330"/>
    </row>
    <row r="251" ht="18.75">
      <c r="D251" s="330"/>
    </row>
    <row r="252" ht="18.75">
      <c r="D252" s="330"/>
    </row>
    <row r="253" ht="18.75">
      <c r="D253" s="330"/>
    </row>
    <row r="254" ht="18.75">
      <c r="D254" s="330"/>
    </row>
    <row r="255" ht="18.75">
      <c r="D255" s="330"/>
    </row>
    <row r="256" ht="18.75">
      <c r="D256" s="330"/>
    </row>
    <row r="257" ht="18.75">
      <c r="D257" s="330"/>
    </row>
    <row r="258" ht="18.75">
      <c r="D258" s="330"/>
    </row>
    <row r="259" ht="18.75">
      <c r="D259" s="330"/>
    </row>
    <row r="260" ht="18.75">
      <c r="D260" s="330"/>
    </row>
    <row r="261" ht="18.75">
      <c r="D261" s="330"/>
    </row>
    <row r="262" ht="18.75">
      <c r="D262" s="330"/>
    </row>
    <row r="263" ht="18.75">
      <c r="D263" s="330"/>
    </row>
    <row r="264" ht="18.75">
      <c r="D264" s="330"/>
    </row>
    <row r="265" ht="18.75">
      <c r="D265" s="330"/>
    </row>
    <row r="266" ht="18.75">
      <c r="D266" s="330"/>
    </row>
    <row r="267" ht="18.75">
      <c r="D267" s="330"/>
    </row>
    <row r="268" ht="18.75">
      <c r="D268" s="330"/>
    </row>
    <row r="269" ht="18.75">
      <c r="D269" s="330"/>
    </row>
    <row r="270" ht="18.75">
      <c r="D270" s="330"/>
    </row>
    <row r="271" ht="18.75">
      <c r="D271" s="330"/>
    </row>
    <row r="272" ht="18.75">
      <c r="D272" s="330"/>
    </row>
    <row r="273" ht="18.75">
      <c r="D273" s="330"/>
    </row>
    <row r="274" ht="18.75">
      <c r="D274" s="330"/>
    </row>
    <row r="275" ht="18.75">
      <c r="D275" s="330"/>
    </row>
    <row r="276" ht="18.75">
      <c r="D276" s="330"/>
    </row>
    <row r="277" ht="18.75">
      <c r="D277" s="330"/>
    </row>
    <row r="278" ht="18.75">
      <c r="D278" s="330"/>
    </row>
    <row r="279" ht="18.75">
      <c r="D279" s="330"/>
    </row>
    <row r="280" ht="18.75">
      <c r="D280" s="330"/>
    </row>
    <row r="281" ht="18.75">
      <c r="D281" s="330"/>
    </row>
    <row r="282" ht="18.75">
      <c r="D282" s="330"/>
    </row>
    <row r="283" ht="18.75">
      <c r="D283" s="330"/>
    </row>
    <row r="284" ht="18.75">
      <c r="D284" s="330"/>
    </row>
    <row r="285" ht="18.75">
      <c r="D285" s="330"/>
    </row>
    <row r="286" ht="18.75">
      <c r="D286" s="330"/>
    </row>
    <row r="287" ht="18.75">
      <c r="D287" s="330"/>
    </row>
    <row r="288" ht="18.75">
      <c r="D288" s="330"/>
    </row>
    <row r="289" ht="18.75">
      <c r="D289" s="330"/>
    </row>
    <row r="290" ht="18.75">
      <c r="D290" s="330"/>
    </row>
    <row r="291" ht="18.75">
      <c r="D291" s="330"/>
    </row>
    <row r="292" ht="18.75">
      <c r="D292" s="330"/>
    </row>
    <row r="293" ht="18.75">
      <c r="D293" s="330"/>
    </row>
    <row r="294" ht="18.75">
      <c r="D294" s="330"/>
    </row>
    <row r="295" ht="18.75">
      <c r="D295" s="330"/>
    </row>
    <row r="296" ht="18.75">
      <c r="D296" s="330"/>
    </row>
    <row r="297" ht="18.75">
      <c r="D297" s="330"/>
    </row>
    <row r="298" ht="18.75">
      <c r="D298" s="330"/>
    </row>
    <row r="299" ht="18.75">
      <c r="D299" s="330"/>
    </row>
    <row r="300" ht="18.75">
      <c r="D300" s="330"/>
    </row>
    <row r="301" ht="18.75">
      <c r="D301" s="330"/>
    </row>
    <row r="302" ht="18.75">
      <c r="D302" s="330"/>
    </row>
    <row r="303" ht="18.75">
      <c r="D303" s="330"/>
    </row>
    <row r="304" ht="18.75">
      <c r="D304" s="330"/>
    </row>
    <row r="305" ht="18.75">
      <c r="D305" s="330"/>
    </row>
    <row r="306" ht="18.75">
      <c r="D306" s="330"/>
    </row>
    <row r="307" ht="18.75">
      <c r="D307" s="330"/>
    </row>
    <row r="308" ht="18.75">
      <c r="D308" s="330"/>
    </row>
    <row r="309" ht="18.75">
      <c r="D309" s="330"/>
    </row>
    <row r="310" ht="18.75">
      <c r="D310" s="330"/>
    </row>
    <row r="311" ht="18.75">
      <c r="D311" s="330"/>
    </row>
    <row r="312" ht="18.75">
      <c r="D312" s="330"/>
    </row>
    <row r="313" ht="18.75">
      <c r="D313" s="330"/>
    </row>
    <row r="314" ht="18.75">
      <c r="D314" s="330"/>
    </row>
    <row r="315" ht="18.75">
      <c r="D315" s="330"/>
    </row>
    <row r="316" ht="18.75">
      <c r="D316" s="330"/>
    </row>
    <row r="317" ht="18.75">
      <c r="D317" s="330"/>
    </row>
    <row r="318" ht="18.75">
      <c r="D318" s="330"/>
    </row>
    <row r="319" ht="18.75">
      <c r="D319" s="330"/>
    </row>
    <row r="320" ht="18.75">
      <c r="D320" s="330"/>
    </row>
    <row r="321" ht="18.75">
      <c r="D321" s="330"/>
    </row>
    <row r="322" ht="18.75">
      <c r="D322" s="330"/>
    </row>
    <row r="323" ht="18.75">
      <c r="D323" s="330"/>
    </row>
    <row r="324" ht="18.75">
      <c r="D324" s="330"/>
    </row>
    <row r="325" ht="18.75">
      <c r="D325" s="330"/>
    </row>
    <row r="326" ht="18.75">
      <c r="D326" s="330"/>
    </row>
    <row r="327" ht="18.75">
      <c r="D327" s="330"/>
    </row>
    <row r="328" ht="18.75">
      <c r="D328" s="330"/>
    </row>
    <row r="329" ht="18.75">
      <c r="D329" s="330"/>
    </row>
    <row r="330" ht="18.75">
      <c r="D330" s="330"/>
    </row>
    <row r="331" ht="18.75">
      <c r="D331" s="330"/>
    </row>
    <row r="332" ht="18.75">
      <c r="D332" s="330"/>
    </row>
    <row r="333" ht="18.75">
      <c r="D333" s="330"/>
    </row>
    <row r="334" ht="18.75">
      <c r="D334" s="330"/>
    </row>
    <row r="335" ht="18.75">
      <c r="D335" s="330"/>
    </row>
    <row r="336" ht="18.75">
      <c r="D336" s="330"/>
    </row>
    <row r="337" ht="18.75">
      <c r="D337" s="330"/>
    </row>
    <row r="338" ht="18.75">
      <c r="D338" s="330"/>
    </row>
    <row r="339" ht="18.75">
      <c r="D339" s="330"/>
    </row>
    <row r="340" ht="18.75">
      <c r="D340" s="330"/>
    </row>
    <row r="341" ht="18.75">
      <c r="D341" s="330"/>
    </row>
    <row r="342" ht="18.75">
      <c r="D342" s="330"/>
    </row>
    <row r="343" ht="18.75">
      <c r="D343" s="330"/>
    </row>
    <row r="344" ht="18.75">
      <c r="D344" s="330"/>
    </row>
    <row r="345" ht="18.75">
      <c r="D345" s="330"/>
    </row>
    <row r="346" ht="18.75">
      <c r="D346" s="330"/>
    </row>
    <row r="347" ht="18.75">
      <c r="D347" s="330"/>
    </row>
    <row r="348" ht="18.75">
      <c r="D348" s="330"/>
    </row>
    <row r="349" ht="18.75">
      <c r="D349" s="330"/>
    </row>
    <row r="350" ht="18.75">
      <c r="D350" s="330"/>
    </row>
    <row r="351" ht="18.75">
      <c r="D351" s="330"/>
    </row>
    <row r="352" ht="18.75">
      <c r="D352" s="330"/>
    </row>
    <row r="353" ht="18.75">
      <c r="D353" s="330"/>
    </row>
    <row r="354" ht="18.75">
      <c r="D354" s="330"/>
    </row>
    <row r="355" ht="18.75">
      <c r="D355" s="330"/>
    </row>
    <row r="356" ht="18.75">
      <c r="D356" s="330"/>
    </row>
    <row r="357" ht="18.75">
      <c r="D357" s="330"/>
    </row>
    <row r="358" ht="18.75">
      <c r="D358" s="330"/>
    </row>
    <row r="359" ht="18.75">
      <c r="D359" s="330"/>
    </row>
    <row r="360" ht="18.75">
      <c r="D360" s="330"/>
    </row>
    <row r="361" ht="18.75">
      <c r="D361" s="330"/>
    </row>
    <row r="362" ht="18.75">
      <c r="D362" s="330"/>
    </row>
    <row r="363" ht="18.75">
      <c r="D363" s="330"/>
    </row>
    <row r="364" ht="18.75">
      <c r="D364" s="330"/>
    </row>
    <row r="365" ht="18.75">
      <c r="D365" s="330"/>
    </row>
    <row r="366" ht="18.75">
      <c r="D366" s="330"/>
    </row>
    <row r="367" ht="18.75">
      <c r="D367" s="330"/>
    </row>
    <row r="368" ht="18.75">
      <c r="D368" s="330"/>
    </row>
    <row r="369" ht="18.75">
      <c r="D369" s="330"/>
    </row>
    <row r="370" ht="18.75">
      <c r="D370" s="330"/>
    </row>
    <row r="371" ht="18.75">
      <c r="D371" s="330"/>
    </row>
    <row r="372" ht="18.75">
      <c r="D372" s="330"/>
    </row>
    <row r="373" ht="18.75">
      <c r="D373" s="330"/>
    </row>
    <row r="374" ht="18.75">
      <c r="D374" s="330"/>
    </row>
    <row r="375" ht="18.75">
      <c r="D375" s="330"/>
    </row>
    <row r="376" ht="18.75">
      <c r="D376" s="330"/>
    </row>
    <row r="377" ht="18.75">
      <c r="D377" s="330"/>
    </row>
    <row r="378" ht="18.75">
      <c r="D378" s="330"/>
    </row>
    <row r="379" ht="18.75">
      <c r="D379" s="330"/>
    </row>
    <row r="380" ht="18.75">
      <c r="D380" s="330"/>
    </row>
    <row r="381" ht="18.75">
      <c r="D381" s="330"/>
    </row>
    <row r="382" ht="18.75">
      <c r="D382" s="330"/>
    </row>
    <row r="383" ht="18.75">
      <c r="D383" s="330"/>
    </row>
    <row r="384" ht="18.75">
      <c r="D384" s="330"/>
    </row>
    <row r="385" ht="18.75">
      <c r="D385" s="330"/>
    </row>
    <row r="386" ht="18.75">
      <c r="D386" s="330"/>
    </row>
    <row r="387" ht="18.75">
      <c r="D387" s="330"/>
    </row>
    <row r="388" ht="18.75">
      <c r="D388" s="330"/>
    </row>
    <row r="389" ht="18.75">
      <c r="D389" s="330"/>
    </row>
    <row r="390" ht="18.75">
      <c r="D390" s="330"/>
    </row>
    <row r="391" ht="18.75">
      <c r="D391" s="330"/>
    </row>
    <row r="392" ht="18.75">
      <c r="D392" s="330"/>
    </row>
    <row r="393" ht="18.75">
      <c r="D393" s="330"/>
    </row>
    <row r="394" ht="18.75">
      <c r="D394" s="330"/>
    </row>
    <row r="395" ht="18.75">
      <c r="D395" s="330"/>
    </row>
    <row r="396" ht="18.75">
      <c r="D396" s="330"/>
    </row>
    <row r="397" ht="18.75">
      <c r="D397" s="330"/>
    </row>
    <row r="398" ht="18.75">
      <c r="D398" s="330"/>
    </row>
    <row r="399" ht="18.75">
      <c r="D399" s="330"/>
    </row>
    <row r="400" ht="18.75">
      <c r="D400" s="330"/>
    </row>
    <row r="401" ht="18.75">
      <c r="D401" s="330"/>
    </row>
    <row r="402" ht="18.75">
      <c r="D402" s="330"/>
    </row>
    <row r="403" ht="18.75">
      <c r="D403" s="330"/>
    </row>
    <row r="404" ht="18.75">
      <c r="D404" s="330"/>
    </row>
    <row r="405" ht="18.75">
      <c r="D405" s="330"/>
    </row>
    <row r="406" ht="18.75">
      <c r="D406" s="330"/>
    </row>
    <row r="407" ht="18.75">
      <c r="D407" s="330"/>
    </row>
    <row r="408" ht="18.75">
      <c r="D408" s="330"/>
    </row>
    <row r="409" ht="18.75">
      <c r="D409" s="330"/>
    </row>
    <row r="410" ht="18.75">
      <c r="D410" s="330"/>
    </row>
    <row r="411" ht="18.75">
      <c r="D411" s="330"/>
    </row>
    <row r="412" ht="18.75">
      <c r="D412" s="330"/>
    </row>
    <row r="413" ht="18.75">
      <c r="D413" s="330"/>
    </row>
  </sheetData>
  <mergeCells count="2">
    <mergeCell ref="A28:A29"/>
    <mergeCell ref="B6:D6"/>
  </mergeCells>
  <printOptions/>
  <pageMargins left="0.6692913385826772" right="0.11811023622047245" top="0.5905511811023623" bottom="0.3937007874015748" header="0.5118110236220472" footer="0.11811023622047245"/>
  <pageSetup horizontalDpi="600" verticalDpi="600" orientation="portrait" paperSize="9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60"/>
  <sheetViews>
    <sheetView showGridLines="0" workbookViewId="0" topLeftCell="A37">
      <selection activeCell="F40" sqref="F40"/>
    </sheetView>
  </sheetViews>
  <sheetFormatPr defaultColWidth="9.00390625" defaultRowHeight="12.75"/>
  <cols>
    <col min="1" max="1" width="4.375" style="2" customWidth="1"/>
    <col min="2" max="2" width="61.625" style="1" customWidth="1"/>
    <col min="3" max="3" width="9.875" style="8" customWidth="1"/>
    <col min="4" max="4" width="6.125" style="14" customWidth="1"/>
  </cols>
  <sheetData>
    <row r="1" spans="1:3" ht="33.75" customHeight="1">
      <c r="A1" s="608" t="str">
        <f>ПРИЛОЖЕНИЕ!B6</f>
        <v>Перечень областных целевых программ на 2007 год</v>
      </c>
      <c r="B1" s="608"/>
      <c r="C1" s="608"/>
    </row>
    <row r="2" spans="1:3" ht="24" customHeight="1">
      <c r="A2" s="612" t="str">
        <f>ПРИЛОЖЕНИЕ!B7</f>
        <v>(в рамках финансирования по соответствующим разделам областного бюджета)</v>
      </c>
      <c r="B2" s="612"/>
      <c r="C2" s="612"/>
    </row>
    <row r="3" spans="1:3" ht="59.25" customHeight="1">
      <c r="A3" s="613" t="s">
        <v>913</v>
      </c>
      <c r="B3" s="613"/>
      <c r="C3" s="613"/>
    </row>
    <row r="4" spans="1:3" ht="56.25">
      <c r="A4" s="5" t="str">
        <f>ПРИЛОЖЕНИЕ!A9</f>
        <v>№</v>
      </c>
      <c r="B4" s="34" t="str">
        <f>ПРИЛОЖЕНИЕ!B9</f>
        <v>Наименование программы </v>
      </c>
      <c r="C4" s="7" t="str">
        <f>ПРИЛОЖЕНИЕ!D9</f>
        <v>Сумма, тыс.руб.</v>
      </c>
    </row>
    <row r="5" spans="1:3" ht="74.25" customHeight="1">
      <c r="A5" s="33" t="s">
        <v>430</v>
      </c>
      <c r="B5" s="33" t="str">
        <f>ПРИЛОЖЕНИЕ!B46</f>
        <v>Подпрограмма «Неотложные меры по совершенствованию психиатрической помощи населению Ярославской области»</v>
      </c>
      <c r="C5" s="30">
        <f>ПРИЛОЖЕНИЕ!D48</f>
        <v>28900</v>
      </c>
    </row>
    <row r="6" spans="1:3" ht="36.75" customHeight="1">
      <c r="A6" s="33" t="s">
        <v>431</v>
      </c>
      <c r="B6" s="33" t="str">
        <f>ПРИЛОЖЕНИЕ!B47</f>
        <v>в том числе:</v>
      </c>
      <c r="C6" s="30">
        <f>ПРИЛОЖЕНИЕ!D47</f>
        <v>0</v>
      </c>
    </row>
    <row r="7" spans="1:3" ht="54" customHeight="1">
      <c r="A7" s="33" t="s">
        <v>432</v>
      </c>
      <c r="B7" s="33" t="e">
        <f>ПРИЛОЖЕНИЕ!#REF!</f>
        <v>#REF!</v>
      </c>
      <c r="C7" s="30" t="e">
        <f>ПРИЛОЖЕНИЕ!#REF!</f>
        <v>#REF!</v>
      </c>
    </row>
    <row r="8" spans="1:3" ht="57.75" customHeight="1">
      <c r="A8" s="33" t="s">
        <v>433</v>
      </c>
      <c r="B8" s="33" t="e">
        <f>ПРИЛОЖЕНИЕ!#REF!</f>
        <v>#REF!</v>
      </c>
      <c r="C8" s="30" t="e">
        <f>ПРИЛОЖЕНИЕ!#REF!</f>
        <v>#REF!</v>
      </c>
    </row>
    <row r="9" spans="1:4" ht="55.5" customHeight="1">
      <c r="A9" s="33" t="s">
        <v>434</v>
      </c>
      <c r="B9" s="33" t="e">
        <f>ПРИЛОЖЕНИЕ!#REF!</f>
        <v>#REF!</v>
      </c>
      <c r="C9" s="30" t="e">
        <f>ПРИЛОЖЕНИЕ!#REF!</f>
        <v>#REF!</v>
      </c>
      <c r="D9" s="88" t="s">
        <v>136</v>
      </c>
    </row>
    <row r="10" spans="1:3" ht="74.25" customHeight="1">
      <c r="A10" s="33" t="s">
        <v>436</v>
      </c>
      <c r="B10" s="33" t="e">
        <f>ПРИЛОЖЕНИЕ!#REF!</f>
        <v>#REF!</v>
      </c>
      <c r="C10" s="30" t="e">
        <f>ПРИЛОЖЕНИЕ!#REF!</f>
        <v>#REF!</v>
      </c>
    </row>
    <row r="11" spans="1:4" ht="57" customHeight="1">
      <c r="A11" s="33" t="s">
        <v>437</v>
      </c>
      <c r="B11" s="33" t="e">
        <f>ПРИЛОЖЕНИЕ!#REF!</f>
        <v>#REF!</v>
      </c>
      <c r="C11" s="30" t="e">
        <f>ПРИЛОЖЕНИЕ!#REF!</f>
        <v>#REF!</v>
      </c>
      <c r="D11" s="88" t="s">
        <v>136</v>
      </c>
    </row>
    <row r="12" spans="1:4" ht="78" customHeight="1">
      <c r="A12" s="33" t="s">
        <v>438</v>
      </c>
      <c r="B12" s="33" t="e">
        <f>ПРИЛОЖЕНИЕ!#REF!</f>
        <v>#REF!</v>
      </c>
      <c r="C12" s="30" t="e">
        <f>ПРИЛОЖЕНИЕ!#REF!</f>
        <v>#REF!</v>
      </c>
      <c r="D12" s="88" t="s">
        <v>136</v>
      </c>
    </row>
    <row r="13" spans="1:4" ht="37.5" customHeight="1">
      <c r="A13" s="33" t="s">
        <v>439</v>
      </c>
      <c r="B13" s="33" t="e">
        <f>ПРИЛОЖЕНИЕ!#REF!</f>
        <v>#REF!</v>
      </c>
      <c r="C13" s="30" t="e">
        <f>ПРИЛОЖЕНИЕ!#REF!</f>
        <v>#REF!</v>
      </c>
      <c r="D13" s="88" t="s">
        <v>136</v>
      </c>
    </row>
    <row r="14" spans="1:3" ht="72.75" customHeight="1">
      <c r="A14" s="33" t="s">
        <v>440</v>
      </c>
      <c r="B14" s="33" t="e">
        <f>ПРИЛОЖЕНИЕ!#REF!</f>
        <v>#REF!</v>
      </c>
      <c r="C14" s="30" t="e">
        <f>ПРИЛОЖЕНИЕ!#REF!</f>
        <v>#REF!</v>
      </c>
    </row>
    <row r="15" spans="1:3" ht="72.75" customHeight="1">
      <c r="A15" s="33" t="s">
        <v>441</v>
      </c>
      <c r="B15" s="33" t="e">
        <f>ПРИЛОЖЕНИЕ!#REF!</f>
        <v>#REF!</v>
      </c>
      <c r="C15" s="30" t="e">
        <f>ПРИЛОЖЕНИЕ!#REF!</f>
        <v>#REF!</v>
      </c>
    </row>
    <row r="16" spans="1:3" ht="75.75" customHeight="1">
      <c r="A16" s="33" t="s">
        <v>442</v>
      </c>
      <c r="B16" s="33" t="e">
        <f>ПРИЛОЖЕНИЕ!#REF!</f>
        <v>#REF!</v>
      </c>
      <c r="C16" s="30" t="e">
        <f>ПРИЛОЖЕНИЕ!#REF!</f>
        <v>#REF!</v>
      </c>
    </row>
    <row r="17" spans="1:3" ht="55.5" customHeight="1">
      <c r="A17" s="33" t="s">
        <v>443</v>
      </c>
      <c r="B17" s="33" t="e">
        <f>ПРИЛОЖЕНИЕ!#REF!</f>
        <v>#REF!</v>
      </c>
      <c r="C17" s="30" t="e">
        <f>ПРИЛОЖЕНИЕ!#REF!</f>
        <v>#REF!</v>
      </c>
    </row>
    <row r="18" spans="1:3" ht="57" customHeight="1">
      <c r="A18" s="33" t="s">
        <v>284</v>
      </c>
      <c r="B18" s="33" t="e">
        <f>ПРИЛОЖЕНИЕ!#REF!</f>
        <v>#REF!</v>
      </c>
      <c r="C18" s="30" t="e">
        <f>ПРИЛОЖЕНИЕ!#REF!</f>
        <v>#REF!</v>
      </c>
    </row>
    <row r="19" spans="1:3" ht="37.5" customHeight="1">
      <c r="A19" s="33" t="s">
        <v>285</v>
      </c>
      <c r="B19" s="33" t="e">
        <f>ПРИЛОЖЕНИЕ!#REF!</f>
        <v>#REF!</v>
      </c>
      <c r="C19" s="30" t="e">
        <f>ПРИЛОЖЕНИЕ!#REF!</f>
        <v>#REF!</v>
      </c>
    </row>
    <row r="20" spans="1:3" ht="38.25" customHeight="1">
      <c r="A20" s="33" t="s">
        <v>377</v>
      </c>
      <c r="B20" s="33" t="e">
        <f>ПРИЛОЖЕНИЕ!#REF!</f>
        <v>#REF!</v>
      </c>
      <c r="C20" s="30" t="e">
        <f>ПРИЛОЖЕНИЕ!#REF!</f>
        <v>#REF!</v>
      </c>
    </row>
    <row r="21" spans="1:4" ht="19.5" customHeight="1">
      <c r="A21" s="33" t="s">
        <v>378</v>
      </c>
      <c r="B21" s="33" t="e">
        <f>ПРИЛОЖЕНИЕ!#REF!</f>
        <v>#REF!</v>
      </c>
      <c r="C21" s="30" t="e">
        <f>ПРИЛОЖЕНИЕ!#REF!</f>
        <v>#REF!</v>
      </c>
      <c r="D21" s="14" t="s">
        <v>401</v>
      </c>
    </row>
    <row r="22" spans="1:4" ht="41.25" customHeight="1">
      <c r="A22" s="33" t="s">
        <v>379</v>
      </c>
      <c r="B22" s="33" t="e">
        <f>ПРИЛОЖЕНИЕ!#REF!</f>
        <v>#REF!</v>
      </c>
      <c r="C22" s="30" t="e">
        <f>ПРИЛОЖЕНИЕ!#REF!</f>
        <v>#REF!</v>
      </c>
      <c r="D22" s="14" t="s">
        <v>401</v>
      </c>
    </row>
    <row r="23" spans="1:3" ht="54.75" customHeight="1">
      <c r="A23" s="33" t="s">
        <v>380</v>
      </c>
      <c r="B23" s="33" t="e">
        <f>ПРИЛОЖЕНИЕ!#REF!</f>
        <v>#REF!</v>
      </c>
      <c r="C23" s="30" t="e">
        <f>ПРИЛОЖЕНИЕ!#REF!</f>
        <v>#REF!</v>
      </c>
    </row>
    <row r="24" spans="1:4" ht="19.5" customHeight="1">
      <c r="A24" s="33" t="s">
        <v>381</v>
      </c>
      <c r="B24" s="33" t="e">
        <f>ПРИЛОЖЕНИЕ!#REF!</f>
        <v>#REF!</v>
      </c>
      <c r="C24" s="30" t="e">
        <f>ПРИЛОЖЕНИЕ!#REF!</f>
        <v>#REF!</v>
      </c>
      <c r="D24" s="14" t="s">
        <v>401</v>
      </c>
    </row>
    <row r="25" spans="1:4" ht="54.75" customHeight="1">
      <c r="A25" s="33" t="s">
        <v>690</v>
      </c>
      <c r="B25" s="33" t="e">
        <f>ПРИЛОЖЕНИЕ!#REF!</f>
        <v>#REF!</v>
      </c>
      <c r="C25" s="30" t="e">
        <f>ПРИЛОЖЕНИЕ!#REF!</f>
        <v>#REF!</v>
      </c>
      <c r="D25" s="88" t="s">
        <v>136</v>
      </c>
    </row>
    <row r="26" spans="1:3" ht="44.25" customHeight="1">
      <c r="A26" s="609" t="s">
        <v>914</v>
      </c>
      <c r="B26" s="610"/>
      <c r="C26" s="611"/>
    </row>
    <row r="27" spans="1:3" ht="75.75" customHeight="1">
      <c r="A27" s="33" t="s">
        <v>430</v>
      </c>
      <c r="B27" s="33" t="str">
        <f>ПРИЛОЖЕНИЕ!B10</f>
        <v>Областная целевая программа «Комплексные меры противодействия злоупотреблению наркотиками и их незаконному обороту на период с 2005 по 2007 год» </v>
      </c>
      <c r="C27" s="30">
        <f>ПРИЛОЖЕНИЕ!D10</f>
        <v>24276</v>
      </c>
    </row>
    <row r="28" spans="1:3" ht="55.5" customHeight="1">
      <c r="A28" s="40" t="s">
        <v>431</v>
      </c>
      <c r="B28" s="40" t="str">
        <f>ПРИЛОЖЕНИЕ!B16</f>
        <v>Областная целевая программа «Социальное развитие села до 2010 года»</v>
      </c>
      <c r="C28" s="36" t="e">
        <f>ПРИЛОЖЕНИЕ!D16</f>
        <v>#REF!</v>
      </c>
    </row>
    <row r="29" spans="1:3" ht="54" customHeight="1">
      <c r="A29" s="33" t="s">
        <v>432</v>
      </c>
      <c r="B29" s="40" t="e">
        <f>ПРИЛОЖЕНИЕ!#REF!</f>
        <v>#REF!</v>
      </c>
      <c r="C29" s="90" t="e">
        <f>ПРИЛОЖЕНИЕ!#REF!</f>
        <v>#REF!</v>
      </c>
    </row>
    <row r="30" spans="1:4" ht="20.25" customHeight="1">
      <c r="A30" s="33" t="s">
        <v>433</v>
      </c>
      <c r="B30" s="40" t="e">
        <f>ПРИЛОЖЕНИЕ!#REF!</f>
        <v>#REF!</v>
      </c>
      <c r="C30" s="90" t="e">
        <f>ПРИЛОЖЕНИЕ!#REF!</f>
        <v>#REF!</v>
      </c>
      <c r="D30" s="14" t="s">
        <v>401</v>
      </c>
    </row>
    <row r="31" spans="1:3" ht="76.5" customHeight="1">
      <c r="A31" s="33" t="s">
        <v>434</v>
      </c>
      <c r="B31" s="33" t="str">
        <f>ПРИЛОЖЕНИЕ!B39</f>
        <v>Областная целевая программа содействия развитию малого предпринимательства Ярославской области </v>
      </c>
      <c r="C31" s="30">
        <f>ПРИЛОЖЕНИЕ!D39</f>
        <v>8000</v>
      </c>
    </row>
    <row r="32" spans="1:3" ht="54" customHeight="1">
      <c r="A32" s="33" t="s">
        <v>436</v>
      </c>
      <c r="B32" s="33" t="e">
        <f>ПРИЛОЖЕНИЕ!#REF!</f>
        <v>#REF!</v>
      </c>
      <c r="C32" s="30" t="e">
        <f>ПРИЛОЖЕНИЕ!#REF!</f>
        <v>#REF!</v>
      </c>
    </row>
    <row r="33" spans="1:3" ht="57.75" customHeight="1">
      <c r="A33" s="33" t="s">
        <v>437</v>
      </c>
      <c r="B33" s="33" t="e">
        <f>ПРИЛОЖЕНИЕ!#REF!</f>
        <v>#REF!</v>
      </c>
      <c r="C33" s="30" t="e">
        <f>ПРИЛОЖЕНИЕ!#REF!</f>
        <v>#REF!</v>
      </c>
    </row>
    <row r="34" spans="1:3" ht="54.75" customHeight="1">
      <c r="A34" s="33" t="s">
        <v>438</v>
      </c>
      <c r="B34" s="33" t="e">
        <f>ПРИЛОЖЕНИЕ!#REF!</f>
        <v>#REF!</v>
      </c>
      <c r="C34" s="30" t="e">
        <f>ПРИЛОЖЕНИЕ!#REF!</f>
        <v>#REF!</v>
      </c>
    </row>
    <row r="35" spans="1:3" ht="55.5" customHeight="1">
      <c r="A35" s="40" t="s">
        <v>439</v>
      </c>
      <c r="B35" s="33" t="e">
        <f>ПРИЛОЖЕНИЕ!#REF!</f>
        <v>#REF!</v>
      </c>
      <c r="C35" s="30" t="e">
        <f>ПРИЛОЖЕНИЕ!#REF!</f>
        <v>#REF!</v>
      </c>
    </row>
    <row r="36" spans="1:3" ht="35.25" customHeight="1">
      <c r="A36" s="33" t="s">
        <v>440</v>
      </c>
      <c r="B36" s="33" t="e">
        <f>ПРИЛОЖЕНИЕ!#REF!</f>
        <v>#REF!</v>
      </c>
      <c r="C36" s="30" t="e">
        <f>ПРИЛОЖЕНИЕ!#REF!</f>
        <v>#REF!</v>
      </c>
    </row>
    <row r="37" spans="1:3" ht="57" customHeight="1">
      <c r="A37" s="33" t="s">
        <v>441</v>
      </c>
      <c r="B37" s="33" t="e">
        <f>ПРИЛОЖЕНИЕ!#REF!</f>
        <v>#REF!</v>
      </c>
      <c r="C37" s="30" t="e">
        <f>ПРИЛОЖЕНИЕ!#REF!</f>
        <v>#REF!</v>
      </c>
    </row>
    <row r="38" spans="1:4" ht="18" customHeight="1">
      <c r="A38" s="89" t="s">
        <v>442</v>
      </c>
      <c r="B38" s="33" t="e">
        <f>ПРИЛОЖЕНИЕ!#REF!</f>
        <v>#REF!</v>
      </c>
      <c r="C38" s="30" t="e">
        <f>ПРИЛОЖЕНИЕ!#REF!</f>
        <v>#REF!</v>
      </c>
      <c r="D38" s="14" t="s">
        <v>401</v>
      </c>
    </row>
    <row r="39" spans="1:3" ht="111" customHeight="1">
      <c r="A39" s="81" t="s">
        <v>443</v>
      </c>
      <c r="B39" s="33" t="e">
        <f>ПРИЛОЖЕНИЕ!#REF!</f>
        <v>#REF!</v>
      </c>
      <c r="C39" s="30" t="e">
        <f>ПРИЛОЖЕНИЕ!#REF!</f>
        <v>#REF!</v>
      </c>
    </row>
    <row r="40" spans="1:3" ht="55.5" customHeight="1">
      <c r="A40" s="609" t="s">
        <v>135</v>
      </c>
      <c r="B40" s="610"/>
      <c r="C40" s="611"/>
    </row>
    <row r="41" spans="1:3" ht="36" customHeight="1">
      <c r="A41" s="40" t="s">
        <v>430</v>
      </c>
      <c r="B41" s="40" t="str">
        <f>ПРИЛОЖЕНИЕ!B30</f>
        <v>Областная целевая программа «Молодежь»</v>
      </c>
      <c r="C41" s="43">
        <f>ПРИЛОЖЕНИЕ!D30</f>
        <v>15189</v>
      </c>
    </row>
    <row r="42" spans="1:3" ht="16.5" customHeight="1">
      <c r="A42" s="41"/>
      <c r="B42" s="41" t="e">
        <f>ПРИЛОЖЕНИЕ!#REF!</f>
        <v>#REF!</v>
      </c>
      <c r="C42" s="44"/>
    </row>
    <row r="43" spans="1:3" ht="55.5" customHeight="1">
      <c r="A43" s="42" t="s">
        <v>431</v>
      </c>
      <c r="B43" s="42" t="e">
        <f>ПРИЛОЖЕНИЕ!#REF!</f>
        <v>#REF!</v>
      </c>
      <c r="C43" s="45" t="e">
        <f>ПРИЛОЖЕНИЕ!#REF!</f>
        <v>#REF!</v>
      </c>
    </row>
    <row r="44" spans="1:3" ht="56.25" customHeight="1">
      <c r="A44" s="42" t="s">
        <v>432</v>
      </c>
      <c r="B44" s="42" t="str">
        <f>ПРИЛОЖЕНИЕ!B31</f>
        <v>Областная целевая программа «Патриотическое воспитание детей и молодежи Ярославской области» 
</v>
      </c>
      <c r="C44" s="38">
        <f>ПРИЛОЖЕНИЕ!D31</f>
        <v>409</v>
      </c>
    </row>
    <row r="45" spans="1:3" ht="73.5" customHeight="1">
      <c r="A45" s="33" t="s">
        <v>433</v>
      </c>
      <c r="B45" s="33" t="str">
        <f>ПРИЛОЖЕНИЕ!B35</f>
        <v>Региональная целевая программа «Государственная поддержка молодых семей Ярославской области в приобретении (строительстве) жилья» </v>
      </c>
      <c r="C45" s="30">
        <f>ПРИЛОЖЕНИЕ!D35</f>
        <v>50000</v>
      </c>
    </row>
    <row r="46" spans="1:4" ht="57" customHeight="1">
      <c r="A46" s="33" t="s">
        <v>434</v>
      </c>
      <c r="B46" s="33" t="e">
        <f>ПРИЛОЖЕНИЕ!#REF!</f>
        <v>#REF!</v>
      </c>
      <c r="C46" s="30" t="e">
        <f>ПРИЛОЖЕНИЕ!#REF!</f>
        <v>#REF!</v>
      </c>
      <c r="D46" s="14" t="s">
        <v>401</v>
      </c>
    </row>
    <row r="47" spans="1:4" ht="39" customHeight="1">
      <c r="A47" s="33" t="s">
        <v>436</v>
      </c>
      <c r="B47" s="33" t="e">
        <f>ПРИЛОЖЕНИЕ!#REF!</f>
        <v>#REF!</v>
      </c>
      <c r="C47" s="30" t="e">
        <f>ПРИЛОЖЕНИЕ!#REF!</f>
        <v>#REF!</v>
      </c>
      <c r="D47" s="14" t="s">
        <v>401</v>
      </c>
    </row>
    <row r="48" spans="1:3" ht="53.25" customHeight="1">
      <c r="A48" s="33" t="s">
        <v>437</v>
      </c>
      <c r="B48" s="33" t="str">
        <f>ПРИЛОЖЕНИЕ!B77</f>
        <v>Областная целевая программа «Укрепление материальной базы территориальной подсистемы единой государственной системы предупреждения и ликвидации чрезвычайных ситуаций Ярославской области и совершенствование мобилизационной готовности экономики области» </v>
      </c>
      <c r="C48" s="30">
        <f>ПРИЛОЖЕНИЕ!D77</f>
        <v>3000</v>
      </c>
    </row>
    <row r="49" spans="1:3" ht="53.25" customHeight="1">
      <c r="A49" s="33" t="s">
        <v>438</v>
      </c>
      <c r="B49" s="33" t="e">
        <f>ПРИЛОЖЕНИЕ!#REF!</f>
        <v>#REF!</v>
      </c>
      <c r="C49" s="30" t="e">
        <f>ПРИЛОЖЕНИЕ!#REF!</f>
        <v>#REF!</v>
      </c>
    </row>
    <row r="50" spans="1:3" ht="39" customHeight="1">
      <c r="A50" s="33" t="s">
        <v>439</v>
      </c>
      <c r="B50" s="33" t="e">
        <f>ПРИЛОЖЕНИЕ!#REF!</f>
        <v>#REF!</v>
      </c>
      <c r="C50" s="30" t="e">
        <f>ПРИЛОЖЕНИЕ!#REF!</f>
        <v>#REF!</v>
      </c>
    </row>
    <row r="51" spans="1:3" ht="56.25" customHeight="1">
      <c r="A51" s="33" t="s">
        <v>440</v>
      </c>
      <c r="B51" s="33" t="e">
        <f>ПРИЛОЖЕНИЕ!#REF!</f>
        <v>#REF!</v>
      </c>
      <c r="C51" s="30" t="e">
        <f>ПРИЛОЖЕНИЕ!#REF!</f>
        <v>#REF!</v>
      </c>
    </row>
    <row r="52" spans="1:4" ht="56.25" customHeight="1">
      <c r="A52" s="33" t="s">
        <v>441</v>
      </c>
      <c r="B52" s="33" t="e">
        <f>ПРИЛОЖЕНИЕ!#REF!</f>
        <v>#REF!</v>
      </c>
      <c r="C52" s="31" t="e">
        <f>ПРИЛОЖЕНИЕ!#REF!</f>
        <v>#REF!</v>
      </c>
      <c r="D52" s="14" t="s">
        <v>401</v>
      </c>
    </row>
    <row r="53" spans="1:4" ht="39" customHeight="1">
      <c r="A53" s="33" t="s">
        <v>442</v>
      </c>
      <c r="B53" s="33" t="e">
        <f>ПРИЛОЖЕНИЕ!#REF!</f>
        <v>#REF!</v>
      </c>
      <c r="C53" s="31" t="e">
        <f>ПРИЛОЖЕНИЕ!#REF!</f>
        <v>#REF!</v>
      </c>
      <c r="D53" s="14" t="s">
        <v>401</v>
      </c>
    </row>
    <row r="54" spans="1:4" ht="37.5" customHeight="1">
      <c r="A54" s="33" t="s">
        <v>443</v>
      </c>
      <c r="B54" s="33" t="e">
        <f>ПРИЛОЖЕНИЕ!#REF!</f>
        <v>#REF!</v>
      </c>
      <c r="C54" s="31" t="e">
        <f>ПРИЛОЖЕНИЕ!#REF!</f>
        <v>#REF!</v>
      </c>
      <c r="D54" s="14" t="s">
        <v>401</v>
      </c>
    </row>
    <row r="55" spans="1:3" ht="56.25" customHeight="1">
      <c r="A55" s="33" t="s">
        <v>284</v>
      </c>
      <c r="B55" s="33" t="str">
        <f>ПРИЛОЖЕНИЕ!B74</f>
        <v>Областная целевая программа «Модернизация объектов коммунальной инфраструктуры Ярославской области»</v>
      </c>
      <c r="C55" s="30" t="e">
        <f>ПРИЛОЖЕНИЕ!D74</f>
        <v>#REF!</v>
      </c>
    </row>
    <row r="56" spans="1:3" ht="75.75" customHeight="1">
      <c r="A56" s="33" t="s">
        <v>285</v>
      </c>
      <c r="B56" s="33" t="e">
        <f>ПРИЛОЖЕНИЕ!#REF!</f>
        <v>#REF!</v>
      </c>
      <c r="C56" s="30" t="e">
        <f>ПРИЛОЖЕНИЕ!#REF!</f>
        <v>#REF!</v>
      </c>
    </row>
    <row r="57" spans="1:3" ht="75" customHeight="1">
      <c r="A57" s="33" t="s">
        <v>377</v>
      </c>
      <c r="B57" s="33" t="e">
        <f>ПРИЛОЖЕНИЕ!#REF!</f>
        <v>#REF!</v>
      </c>
      <c r="C57" s="30" t="e">
        <f>ПРИЛОЖЕНИЕ!#REF!</f>
        <v>#REF!</v>
      </c>
    </row>
    <row r="58" spans="1:3" ht="74.25" customHeight="1">
      <c r="A58" s="33" t="s">
        <v>378</v>
      </c>
      <c r="B58" s="33" t="str">
        <f>ПРИЛОЖЕНИЕ!B44</f>
        <v>Областная целевая программа «Предупреждение, лечение заболеваний социального характера и модернизация материально-технических ресурсов государственных учреждений здравоохранения Ярославской области»</v>
      </c>
      <c r="C58" s="30" t="e">
        <f>ПРИЛОЖЕНИЕ!D44</f>
        <v>#REF!</v>
      </c>
    </row>
    <row r="59" spans="1:3" ht="55.5" customHeight="1">
      <c r="A59" s="33" t="s">
        <v>379</v>
      </c>
      <c r="B59" s="33" t="e">
        <f>ПРИЛОЖЕНИЕ!#REF!</f>
        <v>#REF!</v>
      </c>
      <c r="C59" s="31" t="e">
        <f>ПРИЛОЖЕНИЕ!#REF!</f>
        <v>#REF!</v>
      </c>
    </row>
    <row r="60" spans="1:3" ht="72" customHeight="1">
      <c r="A60" s="33" t="s">
        <v>380</v>
      </c>
      <c r="B60" s="33" t="e">
        <f>ПРИЛОЖЕНИЕ!#REF!</f>
        <v>#REF!</v>
      </c>
      <c r="C60" s="30" t="e">
        <f>ПРИЛОЖЕНИЕ!#REF!</f>
        <v>#REF!</v>
      </c>
    </row>
    <row r="61" spans="1:3" ht="74.25" customHeight="1">
      <c r="A61" s="33" t="s">
        <v>381</v>
      </c>
      <c r="B61" s="33" t="e">
        <f>ПРИЛОЖЕНИЕ!#REF!</f>
        <v>#REF!</v>
      </c>
      <c r="C61" s="30" t="e">
        <f>ПРИЛОЖЕНИЕ!#REF!</f>
        <v>#REF!</v>
      </c>
    </row>
    <row r="62" spans="1:3" ht="92.25" customHeight="1">
      <c r="A62" s="33" t="s">
        <v>690</v>
      </c>
      <c r="B62" s="33" t="e">
        <f>ПРИЛОЖЕНИЕ!#REF!</f>
        <v>#REF!</v>
      </c>
      <c r="C62" s="30" t="e">
        <f>ПРИЛОЖЕНИЕ!#REF!</f>
        <v>#REF!</v>
      </c>
    </row>
    <row r="63" spans="1:3" ht="73.5" customHeight="1">
      <c r="A63" s="33" t="s">
        <v>691</v>
      </c>
      <c r="B63" s="33" t="e">
        <f>ПРИЛОЖЕНИЕ!#REF!</f>
        <v>#REF!</v>
      </c>
      <c r="C63" s="30">
        <v>1432</v>
      </c>
    </row>
    <row r="64" spans="1:3" ht="73.5" customHeight="1">
      <c r="A64" s="33" t="s">
        <v>692</v>
      </c>
      <c r="B64" s="33" t="e">
        <f>ПРИЛОЖЕНИЕ!#REF!</f>
        <v>#REF!</v>
      </c>
      <c r="C64" s="30">
        <v>1433</v>
      </c>
    </row>
    <row r="65" spans="1:3" ht="75" customHeight="1">
      <c r="A65" s="33" t="s">
        <v>693</v>
      </c>
      <c r="B65" s="33" t="str">
        <f>ПРИЛОЖЕНИЕ!B73</f>
        <v>Областная целевая программа повышения качества товаров, услуг и менеджмента в Ярославской области</v>
      </c>
      <c r="C65" s="30">
        <f>ПРИЛОЖЕНИЕ!D73</f>
        <v>600</v>
      </c>
    </row>
    <row r="66" spans="1:3" ht="56.25" customHeight="1">
      <c r="A66" s="33" t="s">
        <v>694</v>
      </c>
      <c r="B66" s="33" t="e">
        <f>ПРИЛОЖЕНИЕ!#REF!</f>
        <v>#REF!</v>
      </c>
      <c r="C66" s="30" t="e">
        <f>ПРИЛОЖЕНИЕ!#REF!</f>
        <v>#REF!</v>
      </c>
    </row>
    <row r="67" spans="1:3" ht="39" customHeight="1">
      <c r="A67" s="33" t="s">
        <v>695</v>
      </c>
      <c r="B67" s="33" t="e">
        <f>ПРИЛОЖЕНИЕ!#REF!</f>
        <v>#REF!</v>
      </c>
      <c r="C67" s="30" t="e">
        <f>ПРИЛОЖЕНИЕ!#REF!</f>
        <v>#REF!</v>
      </c>
    </row>
    <row r="68" spans="1:3" ht="55.5" customHeight="1">
      <c r="A68" s="33" t="s">
        <v>696</v>
      </c>
      <c r="B68" s="33" t="e">
        <f>ПРИЛОЖЕНИЕ!#REF!</f>
        <v>#REF!</v>
      </c>
      <c r="C68" s="30" t="e">
        <f>ПРИЛОЖЕНИЕ!#REF!</f>
        <v>#REF!</v>
      </c>
    </row>
    <row r="69" spans="1:4" ht="36.75" customHeight="1">
      <c r="A69" s="33" t="s">
        <v>697</v>
      </c>
      <c r="B69" s="33" t="e">
        <f>ПРИЛОЖЕНИЕ!#REF!</f>
        <v>#REF!</v>
      </c>
      <c r="C69" s="30" t="e">
        <f>ПРИЛОЖЕНИЕ!#REF!</f>
        <v>#REF!</v>
      </c>
      <c r="D69" s="14" t="s">
        <v>401</v>
      </c>
    </row>
    <row r="70" spans="1:3" ht="55.5" customHeight="1">
      <c r="A70" s="33" t="s">
        <v>698</v>
      </c>
      <c r="B70" s="33" t="str">
        <f>ПРИЛОЖЕНИЕ!B36</f>
        <v>Областная целевая программа «Переселение граждан из ветхого и аварийного жилищного фонда в Ярославской области» 
</v>
      </c>
      <c r="C70" s="30" t="e">
        <f>ПРИЛОЖЕНИЕ!D36</f>
        <v>#REF!</v>
      </c>
    </row>
    <row r="71" spans="1:3" ht="75" customHeight="1">
      <c r="A71" s="33" t="s">
        <v>699</v>
      </c>
      <c r="B71" s="33" t="e">
        <f>ПРИЛОЖЕНИЕ!#REF!</f>
        <v>#REF!</v>
      </c>
      <c r="C71" s="30" t="e">
        <f>ПРИЛОЖЕНИЕ!#REF!</f>
        <v>#REF!</v>
      </c>
    </row>
    <row r="72" spans="1:3" ht="75" customHeight="1">
      <c r="A72" s="33" t="s">
        <v>700</v>
      </c>
      <c r="B72" s="33" t="e">
        <f>ПРИЛОЖЕНИЕ!#REF!</f>
        <v>#REF!</v>
      </c>
      <c r="C72" s="30" t="e">
        <f>ПРИЛОЖЕНИЕ!#REF!</f>
        <v>#REF!</v>
      </c>
    </row>
    <row r="73" spans="1:3" ht="75" customHeight="1">
      <c r="A73" s="33" t="s">
        <v>701</v>
      </c>
      <c r="B73" s="33" t="e">
        <f>ПРИЛОЖЕНИЕ!#REF!</f>
        <v>#REF!</v>
      </c>
      <c r="C73" s="31" t="e">
        <f>ПРИЛОЖЕНИЕ!#REF!</f>
        <v>#REF!</v>
      </c>
    </row>
    <row r="74" spans="1:3" ht="91.5" customHeight="1">
      <c r="A74" s="40" t="s">
        <v>702</v>
      </c>
      <c r="B74" s="40" t="str">
        <f>ПРИЛОЖЕНИЕ!B28</f>
        <v>Областная целевая программа «Создание автоматизированной системы ведения государственного земельного кадастра и государственного учета объектов недвижимости в Ярославской области» 
</v>
      </c>
      <c r="C74" s="36">
        <f>ПРИЛОЖЕНИЕ!D28</f>
        <v>17240</v>
      </c>
    </row>
    <row r="75" spans="1:3" ht="15.75" customHeight="1">
      <c r="A75" s="41"/>
      <c r="B75" s="41" t="e">
        <f>ПРИЛОЖЕНИЕ!#REF!</f>
        <v>#REF!</v>
      </c>
      <c r="C75" s="37"/>
    </row>
    <row r="76" spans="1:3" ht="55.5" customHeight="1">
      <c r="A76" s="42"/>
      <c r="B76" s="42" t="str">
        <f>ПРИЛОЖЕНИЕ!B29</f>
        <v>Подпрограмма «Информационное обеспечение управления недвижимостью, реформирования и регулирования земельных и имущественных отношений в Ярославской области»</v>
      </c>
      <c r="C76" s="38">
        <f>ПРИЛОЖЕНИЕ!D29</f>
        <v>17240</v>
      </c>
    </row>
    <row r="77" spans="1:4" ht="37.5" customHeight="1">
      <c r="A77" s="33" t="s">
        <v>703</v>
      </c>
      <c r="B77" s="33" t="e">
        <f>ПРИЛОЖЕНИЕ!#REF!</f>
        <v>#REF!</v>
      </c>
      <c r="C77" s="31" t="e">
        <f>ПРИЛОЖЕНИЕ!#REF!</f>
        <v>#REF!</v>
      </c>
      <c r="D77" s="14" t="s">
        <v>401</v>
      </c>
    </row>
    <row r="78" spans="1:4" ht="36" customHeight="1">
      <c r="A78" s="33" t="s">
        <v>704</v>
      </c>
      <c r="B78" s="33" t="e">
        <f>ПРИЛОЖЕНИЕ!#REF!</f>
        <v>#REF!</v>
      </c>
      <c r="C78" s="31" t="e">
        <f>ПРИЛОЖЕНИЕ!#REF!</f>
        <v>#REF!</v>
      </c>
      <c r="D78" s="14" t="s">
        <v>401</v>
      </c>
    </row>
    <row r="79" spans="1:4" ht="34.5" customHeight="1">
      <c r="A79" s="81" t="s">
        <v>398</v>
      </c>
      <c r="B79" s="33" t="e">
        <f>ПРИЛОЖЕНИЕ!#REF!</f>
        <v>#REF!</v>
      </c>
      <c r="C79" s="30" t="e">
        <f>ПРИЛОЖЕНИЕ!#REF!</f>
        <v>#REF!</v>
      </c>
      <c r="D79" s="88" t="s">
        <v>136</v>
      </c>
    </row>
    <row r="81" spans="1:3" ht="18.75">
      <c r="A81" s="35"/>
      <c r="C81" s="39"/>
    </row>
    <row r="82" ht="18.75">
      <c r="A82" s="35"/>
    </row>
    <row r="83" ht="18.75">
      <c r="A83" s="35"/>
    </row>
    <row r="84" ht="18.75">
      <c r="A84" s="35"/>
    </row>
    <row r="85" ht="18.75">
      <c r="A85" s="35"/>
    </row>
    <row r="86" ht="18.75">
      <c r="A86" s="35"/>
    </row>
    <row r="87" ht="18.75">
      <c r="A87" s="35"/>
    </row>
    <row r="88" ht="18.75">
      <c r="A88" s="35"/>
    </row>
    <row r="89" ht="18.75">
      <c r="A89" s="35"/>
    </row>
    <row r="90" ht="18.75">
      <c r="A90" s="35"/>
    </row>
    <row r="91" ht="18.75">
      <c r="A91" s="35"/>
    </row>
    <row r="92" ht="18.75">
      <c r="A92" s="35"/>
    </row>
    <row r="93" ht="18.75">
      <c r="A93" s="35"/>
    </row>
    <row r="94" ht="18.75">
      <c r="A94" s="35"/>
    </row>
    <row r="95" ht="18.75">
      <c r="A95" s="35"/>
    </row>
    <row r="96" ht="18.75">
      <c r="A96" s="35"/>
    </row>
    <row r="97" ht="18.75">
      <c r="A97" s="35"/>
    </row>
    <row r="98" ht="18.75">
      <c r="A98" s="35"/>
    </row>
    <row r="99" ht="18.75">
      <c r="A99" s="35"/>
    </row>
    <row r="100" ht="18.75">
      <c r="A100" s="35"/>
    </row>
    <row r="101" ht="18.75">
      <c r="A101" s="35"/>
    </row>
    <row r="102" ht="18.75">
      <c r="A102" s="35"/>
    </row>
    <row r="103" ht="18.75">
      <c r="A103" s="35"/>
    </row>
    <row r="104" ht="18.75">
      <c r="A104" s="35"/>
    </row>
    <row r="105" ht="18.75">
      <c r="A105" s="35"/>
    </row>
    <row r="106" ht="18.75">
      <c r="A106" s="35"/>
    </row>
    <row r="107" ht="18.75">
      <c r="A107" s="35"/>
    </row>
    <row r="108" ht="18.75">
      <c r="A108" s="35"/>
    </row>
    <row r="109" ht="18.75">
      <c r="A109" s="35"/>
    </row>
    <row r="110" ht="18.75">
      <c r="A110" s="35"/>
    </row>
    <row r="111" ht="18.75">
      <c r="A111" s="35"/>
    </row>
    <row r="112" ht="18.75">
      <c r="A112" s="35"/>
    </row>
    <row r="113" ht="18.75">
      <c r="A113" s="35"/>
    </row>
    <row r="114" ht="18.75">
      <c r="A114" s="35"/>
    </row>
    <row r="115" ht="18.75">
      <c r="A115" s="35"/>
    </row>
    <row r="116" ht="18.75">
      <c r="A116" s="35"/>
    </row>
    <row r="117" ht="18.75">
      <c r="A117" s="35"/>
    </row>
    <row r="118" ht="18.75">
      <c r="A118" s="35"/>
    </row>
    <row r="119" ht="18.75">
      <c r="A119" s="35"/>
    </row>
    <row r="120" ht="18.75">
      <c r="A120" s="35"/>
    </row>
    <row r="121" ht="18.75">
      <c r="A121" s="35"/>
    </row>
    <row r="122" ht="18.75">
      <c r="A122" s="35"/>
    </row>
    <row r="123" ht="18.75">
      <c r="A123" s="35"/>
    </row>
    <row r="124" ht="18.75">
      <c r="A124" s="35"/>
    </row>
    <row r="125" ht="18.75">
      <c r="A125" s="35"/>
    </row>
    <row r="126" ht="18.75">
      <c r="A126" s="35"/>
    </row>
    <row r="127" ht="18.75">
      <c r="A127" s="35"/>
    </row>
    <row r="128" ht="18.75">
      <c r="A128" s="35"/>
    </row>
    <row r="129" ht="18.75">
      <c r="A129" s="35"/>
    </row>
    <row r="130" ht="18.75">
      <c r="A130" s="35"/>
    </row>
    <row r="131" ht="18.75">
      <c r="A131" s="35"/>
    </row>
    <row r="132" ht="18.75">
      <c r="A132" s="35"/>
    </row>
    <row r="133" ht="18.75">
      <c r="A133" s="35"/>
    </row>
    <row r="134" ht="18.75">
      <c r="A134" s="35"/>
    </row>
    <row r="135" ht="18.75">
      <c r="A135" s="35"/>
    </row>
    <row r="136" ht="18.75">
      <c r="A136" s="35"/>
    </row>
    <row r="137" ht="18.75">
      <c r="A137" s="35"/>
    </row>
    <row r="138" ht="18.75">
      <c r="A138" s="35"/>
    </row>
    <row r="139" ht="18.75">
      <c r="A139" s="35"/>
    </row>
    <row r="140" ht="18.75">
      <c r="A140" s="35"/>
    </row>
    <row r="141" ht="18.75">
      <c r="A141" s="35"/>
    </row>
    <row r="142" ht="18.75">
      <c r="A142" s="35"/>
    </row>
    <row r="143" ht="18.75">
      <c r="A143" s="35"/>
    </row>
    <row r="144" ht="18.75">
      <c r="A144" s="35"/>
    </row>
    <row r="145" ht="18.75">
      <c r="A145" s="35"/>
    </row>
    <row r="146" ht="18.75">
      <c r="A146" s="35"/>
    </row>
    <row r="147" ht="18.75">
      <c r="A147" s="35"/>
    </row>
    <row r="148" ht="18.75">
      <c r="A148" s="35"/>
    </row>
    <row r="149" ht="18.75">
      <c r="A149" s="35"/>
    </row>
    <row r="150" ht="18.75">
      <c r="A150" s="35"/>
    </row>
    <row r="151" ht="18.75">
      <c r="A151" s="35"/>
    </row>
    <row r="152" ht="18.75">
      <c r="A152" s="35"/>
    </row>
    <row r="153" ht="18.75">
      <c r="A153" s="35"/>
    </row>
    <row r="154" ht="18.75">
      <c r="A154" s="35"/>
    </row>
    <row r="155" ht="18.75">
      <c r="A155" s="35"/>
    </row>
    <row r="156" ht="18.75">
      <c r="A156" s="35"/>
    </row>
    <row r="157" ht="18.75">
      <c r="A157" s="35"/>
    </row>
    <row r="158" ht="18.75">
      <c r="A158" s="35"/>
    </row>
    <row r="159" ht="18.75">
      <c r="A159" s="35"/>
    </row>
    <row r="160" ht="18.75">
      <c r="A160" s="35"/>
    </row>
    <row r="161" ht="18.75">
      <c r="A161" s="35"/>
    </row>
    <row r="162" ht="18.75">
      <c r="A162" s="35"/>
    </row>
    <row r="163" ht="18.75">
      <c r="A163" s="35"/>
    </row>
    <row r="164" ht="18.75">
      <c r="A164" s="35"/>
    </row>
    <row r="165" ht="18.75">
      <c r="A165" s="35"/>
    </row>
    <row r="166" ht="18.75">
      <c r="A166" s="35"/>
    </row>
    <row r="167" ht="18.75">
      <c r="A167" s="35"/>
    </row>
    <row r="168" ht="18.75">
      <c r="A168" s="35"/>
    </row>
    <row r="169" ht="18.75">
      <c r="A169" s="35"/>
    </row>
    <row r="170" ht="18.75">
      <c r="A170" s="35"/>
    </row>
    <row r="171" ht="18.75">
      <c r="A171" s="35"/>
    </row>
    <row r="172" ht="18.75">
      <c r="A172" s="35"/>
    </row>
    <row r="173" ht="18.75">
      <c r="A173" s="35"/>
    </row>
    <row r="174" ht="18.75">
      <c r="A174" s="35"/>
    </row>
    <row r="175" ht="18.75">
      <c r="A175" s="35"/>
    </row>
    <row r="176" ht="18.75">
      <c r="A176" s="35"/>
    </row>
    <row r="177" ht="18.75">
      <c r="A177" s="35"/>
    </row>
    <row r="178" ht="18.75">
      <c r="A178" s="35"/>
    </row>
    <row r="179" ht="18.75">
      <c r="A179" s="35"/>
    </row>
    <row r="180" ht="18.75">
      <c r="A180" s="35"/>
    </row>
    <row r="181" ht="18.75">
      <c r="A181" s="35"/>
    </row>
    <row r="182" ht="18.75">
      <c r="A182" s="35"/>
    </row>
    <row r="183" ht="18.75">
      <c r="A183" s="35"/>
    </row>
    <row r="184" ht="18.75">
      <c r="A184" s="35"/>
    </row>
    <row r="185" ht="18.75">
      <c r="A185" s="35"/>
    </row>
    <row r="186" ht="18.75">
      <c r="A186" s="35"/>
    </row>
    <row r="187" ht="18.75">
      <c r="A187" s="35"/>
    </row>
    <row r="188" ht="18.75">
      <c r="A188" s="35"/>
    </row>
    <row r="189" ht="18.75">
      <c r="A189" s="35"/>
    </row>
    <row r="190" ht="18.75">
      <c r="A190" s="35"/>
    </row>
    <row r="191" ht="18.75">
      <c r="A191" s="35"/>
    </row>
    <row r="192" ht="18.75">
      <c r="A192" s="35"/>
    </row>
    <row r="193" ht="18.75">
      <c r="A193" s="35"/>
    </row>
    <row r="194" ht="18.75">
      <c r="A194" s="35"/>
    </row>
    <row r="195" ht="18.75">
      <c r="A195" s="35"/>
    </row>
    <row r="196" ht="18.75">
      <c r="A196" s="35"/>
    </row>
    <row r="197" ht="18.75">
      <c r="A197" s="35"/>
    </row>
    <row r="198" ht="18.75">
      <c r="A198" s="35"/>
    </row>
    <row r="199" ht="18.75">
      <c r="A199" s="35"/>
    </row>
    <row r="200" ht="18.75">
      <c r="A200" s="35"/>
    </row>
    <row r="201" ht="18.75">
      <c r="A201" s="35"/>
    </row>
    <row r="202" ht="18.75">
      <c r="A202" s="35"/>
    </row>
    <row r="203" ht="18.75">
      <c r="A203" s="35"/>
    </row>
    <row r="204" ht="18.75">
      <c r="A204" s="35"/>
    </row>
    <row r="205" ht="18.75">
      <c r="A205" s="35"/>
    </row>
    <row r="206" ht="18.75">
      <c r="A206" s="35"/>
    </row>
    <row r="207" ht="18.75">
      <c r="A207" s="35"/>
    </row>
    <row r="208" ht="18.75">
      <c r="A208" s="35"/>
    </row>
    <row r="209" ht="18.75">
      <c r="A209" s="35"/>
    </row>
    <row r="210" ht="18.75">
      <c r="A210" s="35"/>
    </row>
    <row r="211" ht="18.75">
      <c r="A211" s="35"/>
    </row>
    <row r="212" ht="18.75">
      <c r="A212" s="35"/>
    </row>
    <row r="213" ht="18.75">
      <c r="A213" s="35"/>
    </row>
    <row r="214" ht="18.75">
      <c r="A214" s="35"/>
    </row>
    <row r="215" ht="18.75">
      <c r="A215" s="35"/>
    </row>
    <row r="216" ht="18.75">
      <c r="A216" s="35"/>
    </row>
    <row r="217" ht="18.75">
      <c r="A217" s="35"/>
    </row>
    <row r="218" ht="18.75">
      <c r="A218" s="35"/>
    </row>
    <row r="219" ht="18.75">
      <c r="A219" s="35"/>
    </row>
    <row r="220" ht="18.75">
      <c r="A220" s="35"/>
    </row>
    <row r="221" ht="18.75">
      <c r="A221" s="35"/>
    </row>
    <row r="222" ht="18.75">
      <c r="A222" s="35"/>
    </row>
    <row r="223" ht="18.75">
      <c r="A223" s="35"/>
    </row>
    <row r="224" ht="18.75">
      <c r="A224" s="35"/>
    </row>
    <row r="225" ht="18.75">
      <c r="A225" s="35"/>
    </row>
    <row r="226" ht="18.75">
      <c r="A226" s="35"/>
    </row>
    <row r="227" ht="18.75">
      <c r="A227" s="35"/>
    </row>
    <row r="228" ht="18.75">
      <c r="A228" s="35"/>
    </row>
    <row r="229" ht="18.75">
      <c r="A229" s="35"/>
    </row>
    <row r="230" ht="18.75">
      <c r="A230" s="35"/>
    </row>
    <row r="231" ht="18.75">
      <c r="A231" s="35"/>
    </row>
    <row r="232" ht="18.75">
      <c r="A232" s="35"/>
    </row>
    <row r="233" ht="18.75">
      <c r="A233" s="35"/>
    </row>
    <row r="234" ht="18.75">
      <c r="A234" s="35"/>
    </row>
    <row r="235" ht="18.75">
      <c r="A235" s="35"/>
    </row>
    <row r="236" ht="18.75">
      <c r="A236" s="35"/>
    </row>
    <row r="237" ht="18.75">
      <c r="A237" s="35"/>
    </row>
    <row r="238" ht="18.75">
      <c r="A238" s="35"/>
    </row>
    <row r="239" ht="18.75">
      <c r="A239" s="35"/>
    </row>
    <row r="240" ht="18.75">
      <c r="A240" s="35"/>
    </row>
    <row r="241" ht="18.75">
      <c r="A241" s="35"/>
    </row>
    <row r="242" ht="18.75">
      <c r="A242" s="35"/>
    </row>
    <row r="243" ht="18.75">
      <c r="A243" s="35"/>
    </row>
    <row r="244" ht="18.75">
      <c r="A244" s="35"/>
    </row>
    <row r="245" ht="18.75">
      <c r="A245" s="35"/>
    </row>
    <row r="246" ht="18.75">
      <c r="A246" s="35"/>
    </row>
    <row r="247" ht="18.75">
      <c r="A247" s="35"/>
    </row>
    <row r="248" ht="18.75">
      <c r="A248" s="35"/>
    </row>
    <row r="249" ht="18.75">
      <c r="A249" s="35"/>
    </row>
    <row r="250" ht="18.75">
      <c r="A250" s="35"/>
    </row>
    <row r="251" ht="18.75">
      <c r="A251" s="35"/>
    </row>
    <row r="252" ht="18.75">
      <c r="A252" s="35"/>
    </row>
    <row r="253" ht="18.75">
      <c r="A253" s="35"/>
    </row>
    <row r="254" ht="18.75">
      <c r="A254" s="35"/>
    </row>
    <row r="255" ht="18.75">
      <c r="A255" s="35"/>
    </row>
    <row r="256" ht="18.75">
      <c r="A256" s="35"/>
    </row>
    <row r="257" ht="18.75">
      <c r="A257" s="35"/>
    </row>
    <row r="258" ht="18.75">
      <c r="A258" s="35"/>
    </row>
    <row r="259" ht="18.75">
      <c r="A259" s="35"/>
    </row>
    <row r="260" ht="18.75">
      <c r="A260" s="35"/>
    </row>
    <row r="261" ht="18.75">
      <c r="A261" s="35"/>
    </row>
    <row r="262" ht="18.75">
      <c r="A262" s="35"/>
    </row>
    <row r="263" ht="18.75">
      <c r="A263" s="35"/>
    </row>
    <row r="264" ht="18.75">
      <c r="A264" s="35"/>
    </row>
    <row r="265" ht="18.75">
      <c r="A265" s="35"/>
    </row>
    <row r="266" ht="18.75">
      <c r="A266" s="35"/>
    </row>
    <row r="267" ht="18.75">
      <c r="A267" s="35"/>
    </row>
    <row r="268" ht="18.75">
      <c r="A268" s="35"/>
    </row>
    <row r="269" ht="18.75">
      <c r="A269" s="35"/>
    </row>
    <row r="270" ht="18.75">
      <c r="A270" s="35"/>
    </row>
    <row r="271" ht="18.75">
      <c r="A271" s="35"/>
    </row>
    <row r="272" ht="18.75">
      <c r="A272" s="35"/>
    </row>
    <row r="273" ht="18.75">
      <c r="A273" s="35"/>
    </row>
    <row r="274" ht="18.75">
      <c r="A274" s="35"/>
    </row>
    <row r="275" ht="18.75">
      <c r="A275" s="35"/>
    </row>
    <row r="276" ht="18.75">
      <c r="A276" s="35"/>
    </row>
    <row r="277" ht="18.75">
      <c r="A277" s="35"/>
    </row>
    <row r="278" ht="18.75">
      <c r="A278" s="35"/>
    </row>
    <row r="279" ht="18.75">
      <c r="A279" s="35"/>
    </row>
    <row r="280" ht="18.75">
      <c r="A280" s="35"/>
    </row>
    <row r="281" ht="18.75">
      <c r="A281" s="35"/>
    </row>
    <row r="282" ht="18.75">
      <c r="A282" s="35"/>
    </row>
    <row r="283" ht="18.75">
      <c r="A283" s="35"/>
    </row>
    <row r="284" ht="18.75">
      <c r="A284" s="35"/>
    </row>
    <row r="285" ht="18.75">
      <c r="A285" s="35"/>
    </row>
    <row r="286" ht="18.75">
      <c r="A286" s="35"/>
    </row>
    <row r="287" ht="18.75">
      <c r="A287" s="35"/>
    </row>
    <row r="288" ht="18.75">
      <c r="A288" s="35"/>
    </row>
    <row r="289" ht="18.75">
      <c r="A289" s="35"/>
    </row>
    <row r="290" ht="18.75">
      <c r="A290" s="35"/>
    </row>
    <row r="291" ht="18.75">
      <c r="A291" s="35"/>
    </row>
    <row r="292" ht="18.75">
      <c r="A292" s="35"/>
    </row>
    <row r="293" ht="18.75">
      <c r="A293" s="35"/>
    </row>
    <row r="294" ht="18.75">
      <c r="A294" s="35"/>
    </row>
    <row r="295" ht="18.75">
      <c r="A295" s="35"/>
    </row>
    <row r="296" ht="18.75">
      <c r="A296" s="35"/>
    </row>
    <row r="297" ht="18.75">
      <c r="A297" s="35"/>
    </row>
    <row r="298" ht="18.75">
      <c r="A298" s="35"/>
    </row>
    <row r="299" ht="18.75">
      <c r="A299" s="35"/>
    </row>
    <row r="300" ht="18.75">
      <c r="A300" s="35"/>
    </row>
    <row r="301" ht="18.75">
      <c r="A301" s="35"/>
    </row>
    <row r="302" ht="18.75">
      <c r="A302" s="35"/>
    </row>
    <row r="303" ht="18.75">
      <c r="A303" s="35"/>
    </row>
    <row r="304" ht="18.75">
      <c r="A304" s="35"/>
    </row>
    <row r="305" ht="18.75">
      <c r="A305" s="35"/>
    </row>
    <row r="306" ht="18.75">
      <c r="A306" s="35"/>
    </row>
    <row r="307" ht="18.75">
      <c r="A307" s="35"/>
    </row>
    <row r="308" ht="18.75">
      <c r="A308" s="35"/>
    </row>
    <row r="309" ht="18.75">
      <c r="A309" s="35"/>
    </row>
    <row r="310" ht="18.75">
      <c r="A310" s="35"/>
    </row>
    <row r="311" ht="18.75">
      <c r="A311" s="35"/>
    </row>
    <row r="312" ht="18.75">
      <c r="A312" s="35"/>
    </row>
    <row r="313" ht="18.75">
      <c r="A313" s="35"/>
    </row>
    <row r="314" ht="18.75">
      <c r="A314" s="35"/>
    </row>
    <row r="315" ht="18.75">
      <c r="A315" s="35"/>
    </row>
    <row r="316" ht="18.75">
      <c r="A316" s="35"/>
    </row>
    <row r="317" ht="18.75">
      <c r="A317" s="35"/>
    </row>
    <row r="318" ht="18.75">
      <c r="A318" s="35"/>
    </row>
    <row r="319" ht="18.75">
      <c r="A319" s="35"/>
    </row>
    <row r="320" ht="18.75">
      <c r="A320" s="35"/>
    </row>
    <row r="321" ht="18.75">
      <c r="A321" s="35"/>
    </row>
    <row r="322" ht="18.75">
      <c r="A322" s="35"/>
    </row>
    <row r="323" ht="18.75">
      <c r="A323" s="35"/>
    </row>
    <row r="324" ht="18.75">
      <c r="A324" s="35"/>
    </row>
    <row r="325" ht="18.75">
      <c r="A325" s="35"/>
    </row>
    <row r="326" ht="18.75">
      <c r="A326" s="35"/>
    </row>
    <row r="327" ht="18.75">
      <c r="A327" s="35"/>
    </row>
    <row r="328" ht="18.75">
      <c r="A328" s="35"/>
    </row>
    <row r="329" ht="18.75">
      <c r="A329" s="35"/>
    </row>
    <row r="330" ht="18.75">
      <c r="A330" s="35"/>
    </row>
    <row r="331" ht="18.75">
      <c r="A331" s="35"/>
    </row>
    <row r="332" ht="18.75">
      <c r="A332" s="35"/>
    </row>
    <row r="333" ht="18.75">
      <c r="A333" s="35"/>
    </row>
    <row r="334" ht="18.75">
      <c r="A334" s="35"/>
    </row>
    <row r="335" ht="18.75">
      <c r="A335" s="35"/>
    </row>
    <row r="336" ht="18.75">
      <c r="A336" s="35"/>
    </row>
    <row r="337" ht="18.75">
      <c r="A337" s="35"/>
    </row>
    <row r="338" ht="18.75">
      <c r="A338" s="35"/>
    </row>
    <row r="339" ht="18.75">
      <c r="A339" s="35"/>
    </row>
    <row r="340" ht="18.75">
      <c r="A340" s="35"/>
    </row>
    <row r="341" ht="18.75">
      <c r="A341" s="35"/>
    </row>
    <row r="342" ht="18.75">
      <c r="A342" s="35"/>
    </row>
    <row r="343" ht="18.75">
      <c r="A343" s="35"/>
    </row>
    <row r="344" ht="18.75">
      <c r="A344" s="35"/>
    </row>
    <row r="345" ht="18.75">
      <c r="A345" s="35"/>
    </row>
    <row r="346" ht="18.75">
      <c r="A346" s="35"/>
    </row>
    <row r="347" ht="18.75">
      <c r="A347" s="35"/>
    </row>
    <row r="348" ht="18.75">
      <c r="A348" s="35"/>
    </row>
    <row r="349" ht="18.75">
      <c r="A349" s="35"/>
    </row>
    <row r="350" ht="18.75">
      <c r="A350" s="35"/>
    </row>
    <row r="351" ht="18.75">
      <c r="A351" s="35"/>
    </row>
    <row r="352" ht="18.75">
      <c r="A352" s="35"/>
    </row>
    <row r="353" ht="18.75">
      <c r="A353" s="35"/>
    </row>
    <row r="354" ht="18.75">
      <c r="A354" s="35"/>
    </row>
    <row r="355" ht="18.75">
      <c r="A355" s="35"/>
    </row>
    <row r="356" ht="18.75">
      <c r="A356" s="35"/>
    </row>
    <row r="357" ht="18.75">
      <c r="A357" s="35"/>
    </row>
    <row r="358" ht="18.75">
      <c r="A358" s="35"/>
    </row>
    <row r="359" ht="18.75">
      <c r="A359" s="35"/>
    </row>
    <row r="360" ht="18.75">
      <c r="A360" s="35"/>
    </row>
    <row r="361" ht="18.75">
      <c r="A361" s="35"/>
    </row>
    <row r="362" ht="18.75">
      <c r="A362" s="35"/>
    </row>
    <row r="363" ht="18.75">
      <c r="A363" s="35"/>
    </row>
    <row r="364" ht="18.75">
      <c r="A364" s="35"/>
    </row>
    <row r="365" ht="18.75">
      <c r="A365" s="35"/>
    </row>
    <row r="366" ht="18.75">
      <c r="A366" s="35"/>
    </row>
    <row r="367" ht="18.75">
      <c r="A367" s="35"/>
    </row>
    <row r="368" ht="18.75">
      <c r="A368" s="35"/>
    </row>
    <row r="369" ht="18.75">
      <c r="A369" s="35"/>
    </row>
    <row r="370" ht="18.75">
      <c r="A370" s="35"/>
    </row>
    <row r="371" ht="18.75">
      <c r="A371" s="35"/>
    </row>
    <row r="372" ht="18.75">
      <c r="A372" s="35"/>
    </row>
    <row r="373" ht="18.75">
      <c r="A373" s="35"/>
    </row>
    <row r="374" ht="18.75">
      <c r="A374" s="35"/>
    </row>
    <row r="375" ht="18.75">
      <c r="A375" s="35"/>
    </row>
    <row r="376" ht="18.75">
      <c r="A376" s="35"/>
    </row>
    <row r="377" ht="18.75">
      <c r="A377" s="35"/>
    </row>
    <row r="378" ht="18.75">
      <c r="A378" s="35"/>
    </row>
    <row r="379" ht="18.75">
      <c r="A379" s="35"/>
    </row>
    <row r="380" ht="18.75">
      <c r="A380" s="35"/>
    </row>
    <row r="381" ht="18.75">
      <c r="A381" s="35"/>
    </row>
    <row r="382" ht="18.75">
      <c r="A382" s="35"/>
    </row>
    <row r="383" ht="18.75">
      <c r="A383" s="35"/>
    </row>
    <row r="384" ht="18.75">
      <c r="A384" s="35"/>
    </row>
    <row r="385" ht="18.75">
      <c r="A385" s="35"/>
    </row>
    <row r="386" ht="18.75">
      <c r="A386" s="35"/>
    </row>
    <row r="387" ht="18.75">
      <c r="A387" s="35"/>
    </row>
    <row r="388" ht="18.75">
      <c r="A388" s="35"/>
    </row>
    <row r="389" ht="18.75">
      <c r="A389" s="35"/>
    </row>
    <row r="390" ht="18.75">
      <c r="A390" s="35"/>
    </row>
    <row r="391" ht="18.75">
      <c r="A391" s="35"/>
    </row>
    <row r="392" ht="18.75">
      <c r="A392" s="35"/>
    </row>
    <row r="393" ht="18.75">
      <c r="A393" s="35"/>
    </row>
    <row r="394" ht="18.75">
      <c r="A394" s="35"/>
    </row>
    <row r="395" ht="18.75">
      <c r="A395" s="35"/>
    </row>
    <row r="396" ht="18.75">
      <c r="A396" s="35"/>
    </row>
    <row r="397" ht="18.75">
      <c r="A397" s="35"/>
    </row>
    <row r="398" ht="18.75">
      <c r="A398" s="35"/>
    </row>
    <row r="399" ht="18.75">
      <c r="A399" s="35"/>
    </row>
    <row r="400" ht="18.75">
      <c r="A400" s="35"/>
    </row>
    <row r="401" ht="18.75">
      <c r="A401" s="35"/>
    </row>
    <row r="402" ht="18.75">
      <c r="A402" s="35"/>
    </row>
    <row r="403" ht="18.75">
      <c r="A403" s="35"/>
    </row>
    <row r="404" ht="18.75">
      <c r="A404" s="35"/>
    </row>
    <row r="405" ht="18.75">
      <c r="A405" s="35"/>
    </row>
    <row r="406" ht="18.75">
      <c r="A406" s="35"/>
    </row>
    <row r="407" ht="18.75">
      <c r="A407" s="35"/>
    </row>
    <row r="408" ht="18.75">
      <c r="A408" s="35"/>
    </row>
    <row r="409" ht="18.75">
      <c r="A409" s="35"/>
    </row>
    <row r="410" ht="18.75">
      <c r="A410" s="35"/>
    </row>
    <row r="411" ht="18.75">
      <c r="A411" s="35"/>
    </row>
    <row r="412" ht="18.75">
      <c r="A412" s="35"/>
    </row>
    <row r="413" ht="18.75">
      <c r="A413" s="35"/>
    </row>
    <row r="414" ht="18.75">
      <c r="A414" s="35"/>
    </row>
    <row r="415" ht="18.75">
      <c r="A415" s="35"/>
    </row>
    <row r="416" ht="18.75">
      <c r="A416" s="35"/>
    </row>
    <row r="417" ht="18.75">
      <c r="A417" s="35"/>
    </row>
    <row r="418" ht="18.75">
      <c r="A418" s="35"/>
    </row>
    <row r="419" ht="18.75">
      <c r="A419" s="35"/>
    </row>
    <row r="420" ht="18.75">
      <c r="A420" s="35"/>
    </row>
    <row r="421" ht="18.75">
      <c r="A421" s="35"/>
    </row>
    <row r="422" ht="18.75">
      <c r="A422" s="35"/>
    </row>
    <row r="423" ht="18.75">
      <c r="A423" s="35"/>
    </row>
    <row r="424" ht="18.75">
      <c r="A424" s="35"/>
    </row>
    <row r="425" ht="18.75">
      <c r="A425" s="35"/>
    </row>
    <row r="426" ht="18.75">
      <c r="A426" s="35"/>
    </row>
    <row r="427" ht="18.75">
      <c r="A427" s="35"/>
    </row>
    <row r="428" ht="18.75">
      <c r="A428" s="35"/>
    </row>
    <row r="429" ht="18.75">
      <c r="A429" s="35"/>
    </row>
    <row r="430" ht="18.75">
      <c r="A430" s="35"/>
    </row>
    <row r="431" ht="18.75">
      <c r="A431" s="35"/>
    </row>
    <row r="432" ht="18.75">
      <c r="A432" s="35"/>
    </row>
    <row r="433" ht="18.75">
      <c r="A433" s="35"/>
    </row>
    <row r="434" ht="18.75">
      <c r="A434" s="35"/>
    </row>
    <row r="435" ht="18.75">
      <c r="A435" s="35"/>
    </row>
    <row r="436" ht="18.75">
      <c r="A436" s="35"/>
    </row>
    <row r="437" ht="18.75">
      <c r="A437" s="35"/>
    </row>
    <row r="438" ht="18.75">
      <c r="A438" s="35"/>
    </row>
    <row r="439" ht="18.75">
      <c r="A439" s="35"/>
    </row>
    <row r="440" ht="18.75">
      <c r="A440" s="35"/>
    </row>
    <row r="441" ht="18.75">
      <c r="A441" s="35"/>
    </row>
    <row r="442" ht="18.75">
      <c r="A442" s="35"/>
    </row>
    <row r="443" ht="18.75">
      <c r="A443" s="35"/>
    </row>
    <row r="444" ht="18.75">
      <c r="A444" s="35"/>
    </row>
    <row r="445" ht="18.75">
      <c r="A445" s="35"/>
    </row>
    <row r="446" ht="18.75">
      <c r="A446" s="35"/>
    </row>
    <row r="447" ht="18.75">
      <c r="A447" s="35"/>
    </row>
    <row r="448" ht="18.75">
      <c r="A448" s="35"/>
    </row>
    <row r="449" ht="18.75">
      <c r="A449" s="35"/>
    </row>
    <row r="450" ht="18.75">
      <c r="A450" s="35"/>
    </row>
    <row r="451" ht="18.75">
      <c r="A451" s="35"/>
    </row>
    <row r="452" ht="18.75">
      <c r="A452" s="35"/>
    </row>
    <row r="453" ht="18.75">
      <c r="A453" s="35"/>
    </row>
    <row r="454" ht="18.75">
      <c r="A454" s="35"/>
    </row>
    <row r="455" ht="18.75">
      <c r="A455" s="35"/>
    </row>
    <row r="456" ht="18.75">
      <c r="A456" s="35"/>
    </row>
    <row r="457" ht="18.75">
      <c r="A457" s="35"/>
    </row>
    <row r="458" ht="18.75">
      <c r="A458" s="35"/>
    </row>
    <row r="459" ht="18.75">
      <c r="A459" s="35"/>
    </row>
    <row r="460" ht="18.75">
      <c r="A460" s="35"/>
    </row>
  </sheetData>
  <mergeCells count="5">
    <mergeCell ref="A40:C40"/>
    <mergeCell ref="A2:C2"/>
    <mergeCell ref="A1:C1"/>
    <mergeCell ref="A3:C3"/>
    <mergeCell ref="A26:C26"/>
  </mergeCells>
  <printOptions/>
  <pageMargins left="0.5905511811023623" right="0.1968503937007874" top="0.7874015748031497" bottom="0.7874015748031497" header="0.5118110236220472" footer="0.11811023622047245"/>
  <pageSetup horizontalDpi="600" verticalDpi="600" orientation="portrait" paperSize="9" r:id="rId1"/>
  <rowBreaks count="3" manualBreakCount="3">
    <brk id="25" max="255" man="1"/>
    <brk id="39" max="255" man="1"/>
    <brk id="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1">
      <pane ySplit="3" topLeftCell="BM35" activePane="bottomLeft" state="frozen"/>
      <selection pane="topLeft" activeCell="A1" sqref="A1"/>
      <selection pane="bottomLeft" activeCell="B41" sqref="B41"/>
    </sheetView>
  </sheetViews>
  <sheetFormatPr defaultColWidth="9.00390625" defaultRowHeight="12.75"/>
  <cols>
    <col min="1" max="1" width="3.875" style="0" customWidth="1"/>
    <col min="2" max="2" width="30.875" style="0" customWidth="1"/>
    <col min="3" max="3" width="15.00390625" style="0" customWidth="1"/>
    <col min="4" max="4" width="7.25390625" style="0" customWidth="1"/>
  </cols>
  <sheetData>
    <row r="1" spans="1:11" ht="22.5" customHeight="1">
      <c r="A1" s="616" t="s">
        <v>406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</row>
    <row r="2" spans="1:11" s="59" customFormat="1" ht="12.75">
      <c r="A2" s="57" t="s">
        <v>428</v>
      </c>
      <c r="B2" s="58" t="s">
        <v>429</v>
      </c>
      <c r="C2" s="58" t="s">
        <v>55</v>
      </c>
      <c r="D2" s="67" t="s">
        <v>58</v>
      </c>
      <c r="E2" s="617" t="s">
        <v>60</v>
      </c>
      <c r="F2" s="618"/>
      <c r="G2" s="618"/>
      <c r="H2" s="618"/>
      <c r="I2" s="618"/>
      <c r="J2" s="618"/>
      <c r="K2" s="619"/>
    </row>
    <row r="3" spans="1:11" s="59" customFormat="1" ht="12.75">
      <c r="A3" s="50"/>
      <c r="B3" s="51" t="s">
        <v>408</v>
      </c>
      <c r="C3" s="51"/>
      <c r="D3" s="54" t="s">
        <v>59</v>
      </c>
      <c r="E3" s="55">
        <v>2001</v>
      </c>
      <c r="F3" s="55">
        <v>2002</v>
      </c>
      <c r="G3" s="55">
        <v>2003</v>
      </c>
      <c r="H3" s="55">
        <v>2004</v>
      </c>
      <c r="I3" s="52">
        <v>2005</v>
      </c>
      <c r="J3" s="51">
        <v>2006</v>
      </c>
      <c r="K3" s="53">
        <v>2007</v>
      </c>
    </row>
    <row r="4" spans="1:11" ht="65.25" customHeight="1">
      <c r="A4" s="79" t="s">
        <v>430</v>
      </c>
      <c r="B4" s="65" t="s">
        <v>56</v>
      </c>
      <c r="C4" s="65"/>
      <c r="D4" s="55"/>
      <c r="E4" s="70"/>
      <c r="F4" s="70"/>
      <c r="G4" s="70"/>
      <c r="H4" s="72"/>
      <c r="I4" s="72"/>
      <c r="J4" s="72"/>
      <c r="K4" s="72"/>
    </row>
    <row r="5" spans="1:11" s="48" customFormat="1" ht="63.75" customHeight="1">
      <c r="A5" s="47"/>
      <c r="B5" s="69" t="s">
        <v>54</v>
      </c>
      <c r="C5" s="69" t="s">
        <v>57</v>
      </c>
      <c r="D5" s="4">
        <v>2001</v>
      </c>
      <c r="E5" s="71">
        <v>1500</v>
      </c>
      <c r="F5" s="71"/>
      <c r="G5" s="71"/>
      <c r="H5" s="72"/>
      <c r="I5" s="72"/>
      <c r="J5" s="72"/>
      <c r="K5" s="72"/>
    </row>
    <row r="6" spans="1:11" s="68" customFormat="1" ht="63">
      <c r="A6" s="3"/>
      <c r="B6" s="61" t="s">
        <v>61</v>
      </c>
      <c r="C6" s="61" t="s">
        <v>62</v>
      </c>
      <c r="D6" s="4" t="s">
        <v>63</v>
      </c>
      <c r="E6" s="614">
        <v>1500</v>
      </c>
      <c r="F6" s="615"/>
      <c r="G6" s="71"/>
      <c r="H6" s="72"/>
      <c r="I6" s="72"/>
      <c r="J6" s="72"/>
      <c r="K6" s="72"/>
    </row>
    <row r="7" spans="1:11" s="68" customFormat="1" ht="76.5" customHeight="1">
      <c r="A7" s="3"/>
      <c r="B7" s="61" t="s">
        <v>64</v>
      </c>
      <c r="C7" s="61" t="s">
        <v>65</v>
      </c>
      <c r="D7" s="4" t="s">
        <v>66</v>
      </c>
      <c r="E7" s="71"/>
      <c r="F7" s="71"/>
      <c r="G7" s="71"/>
      <c r="H7" s="614">
        <v>1800</v>
      </c>
      <c r="I7" s="615"/>
      <c r="J7" s="72"/>
      <c r="K7" s="72"/>
    </row>
    <row r="8" spans="1:11" s="68" customFormat="1" ht="47.25">
      <c r="A8" s="3"/>
      <c r="B8" s="61" t="s">
        <v>67</v>
      </c>
      <c r="C8" s="61" t="s">
        <v>68</v>
      </c>
      <c r="D8" s="4">
        <v>2001</v>
      </c>
      <c r="E8" s="71">
        <v>1000</v>
      </c>
      <c r="F8" s="71"/>
      <c r="G8" s="71"/>
      <c r="H8" s="72"/>
      <c r="I8" s="72"/>
      <c r="J8" s="72"/>
      <c r="K8" s="72"/>
    </row>
    <row r="9" spans="1:11" s="68" customFormat="1" ht="31.5">
      <c r="A9" s="3"/>
      <c r="B9" s="61" t="s">
        <v>69</v>
      </c>
      <c r="C9" s="60" t="s">
        <v>70</v>
      </c>
      <c r="D9" s="56" t="s">
        <v>63</v>
      </c>
      <c r="E9" s="614">
        <v>2500</v>
      </c>
      <c r="F9" s="615"/>
      <c r="G9" s="71"/>
      <c r="H9" s="72"/>
      <c r="I9" s="72"/>
      <c r="J9" s="72"/>
      <c r="K9" s="72"/>
    </row>
    <row r="10" spans="1:11" s="68" customFormat="1" ht="31.5">
      <c r="A10" s="3"/>
      <c r="B10" s="61" t="s">
        <v>71</v>
      </c>
      <c r="C10" s="60" t="s">
        <v>70</v>
      </c>
      <c r="D10" s="56" t="s">
        <v>72</v>
      </c>
      <c r="E10" s="71"/>
      <c r="F10" s="71"/>
      <c r="G10" s="614">
        <v>10000</v>
      </c>
      <c r="H10" s="615"/>
      <c r="I10" s="72"/>
      <c r="J10" s="72"/>
      <c r="K10" s="72"/>
    </row>
    <row r="11" spans="1:11" s="68" customFormat="1" ht="30.75" customHeight="1">
      <c r="A11" s="3"/>
      <c r="B11" s="61" t="s">
        <v>73</v>
      </c>
      <c r="C11" s="60" t="s">
        <v>74</v>
      </c>
      <c r="D11" s="56">
        <v>2003</v>
      </c>
      <c r="E11" s="71"/>
      <c r="F11" s="71"/>
      <c r="G11" s="71">
        <v>500</v>
      </c>
      <c r="H11" s="71"/>
      <c r="I11" s="71"/>
      <c r="J11" s="71"/>
      <c r="K11" s="71"/>
    </row>
    <row r="12" spans="1:11" s="68" customFormat="1" ht="31.5" customHeight="1">
      <c r="A12" s="3"/>
      <c r="B12" s="73" t="s">
        <v>95</v>
      </c>
      <c r="C12" s="65" t="s">
        <v>77</v>
      </c>
      <c r="D12" s="66" t="s">
        <v>78</v>
      </c>
      <c r="E12" s="71"/>
      <c r="F12" s="71"/>
      <c r="G12" s="71"/>
      <c r="H12" s="71"/>
      <c r="I12" s="71"/>
      <c r="J12" s="71"/>
      <c r="K12" s="71"/>
    </row>
    <row r="13" spans="1:11" s="68" customFormat="1" ht="47.25">
      <c r="A13" s="3"/>
      <c r="B13" s="61" t="s">
        <v>722</v>
      </c>
      <c r="C13" s="60" t="s">
        <v>723</v>
      </c>
      <c r="D13" s="56"/>
      <c r="E13" s="71"/>
      <c r="F13" s="71">
        <v>5000</v>
      </c>
      <c r="G13" s="71"/>
      <c r="H13" s="71"/>
      <c r="I13" s="71"/>
      <c r="J13" s="71"/>
      <c r="K13" s="71"/>
    </row>
    <row r="14" spans="1:11" s="68" customFormat="1" ht="63">
      <c r="A14" s="3"/>
      <c r="B14" s="61" t="s">
        <v>734</v>
      </c>
      <c r="C14" s="60" t="s">
        <v>724</v>
      </c>
      <c r="D14" s="56" t="s">
        <v>725</v>
      </c>
      <c r="E14" s="71"/>
      <c r="F14" s="71"/>
      <c r="G14" s="71"/>
      <c r="H14" s="71" t="e">
        <f>#REF!</f>
        <v>#REF!</v>
      </c>
      <c r="I14" s="71"/>
      <c r="J14" s="71"/>
      <c r="K14" s="71"/>
    </row>
    <row r="15" spans="1:11" s="68" customFormat="1" ht="47.25">
      <c r="A15" s="3"/>
      <c r="B15" s="61" t="s">
        <v>733</v>
      </c>
      <c r="C15" s="60" t="s">
        <v>726</v>
      </c>
      <c r="D15" s="56" t="s">
        <v>727</v>
      </c>
      <c r="E15" s="71"/>
      <c r="F15" s="71"/>
      <c r="G15" s="71"/>
      <c r="H15" s="71" t="e">
        <f>#REF!</f>
        <v>#REF!</v>
      </c>
      <c r="I15" s="71"/>
      <c r="J15" s="71"/>
      <c r="K15" s="71"/>
    </row>
    <row r="16" spans="1:11" s="68" customFormat="1" ht="94.5">
      <c r="A16" s="3"/>
      <c r="B16" s="61" t="s">
        <v>898</v>
      </c>
      <c r="C16" s="60" t="s">
        <v>899</v>
      </c>
      <c r="D16" s="56">
        <v>2001</v>
      </c>
      <c r="E16" s="71"/>
      <c r="F16" s="71"/>
      <c r="G16" s="71"/>
      <c r="H16" s="71" t="e">
        <f>#REF!</f>
        <v>#REF!</v>
      </c>
      <c r="I16" s="71"/>
      <c r="J16" s="71"/>
      <c r="K16" s="71"/>
    </row>
    <row r="17" spans="1:11" s="68" customFormat="1" ht="31.5">
      <c r="A17" s="3"/>
      <c r="B17" s="61" t="s">
        <v>732</v>
      </c>
      <c r="C17" s="60" t="s">
        <v>726</v>
      </c>
      <c r="D17" s="56">
        <v>2001</v>
      </c>
      <c r="E17" s="71"/>
      <c r="F17" s="71"/>
      <c r="G17" s="71"/>
      <c r="H17" s="71" t="e">
        <f>#REF!</f>
        <v>#REF!</v>
      </c>
      <c r="I17" s="71"/>
      <c r="J17" s="71"/>
      <c r="K17" s="71"/>
    </row>
    <row r="18" spans="1:11" s="68" customFormat="1" ht="31.5" customHeight="1">
      <c r="A18" s="3"/>
      <c r="B18" s="61" t="s">
        <v>731</v>
      </c>
      <c r="C18" s="60" t="s">
        <v>728</v>
      </c>
      <c r="D18" s="56" t="s">
        <v>63</v>
      </c>
      <c r="E18" s="71"/>
      <c r="F18" s="71"/>
      <c r="G18" s="71"/>
      <c r="H18" s="71" t="e">
        <f>#REF!</f>
        <v>#REF!</v>
      </c>
      <c r="I18" s="71"/>
      <c r="J18" s="71"/>
      <c r="K18" s="71"/>
    </row>
    <row r="19" spans="1:11" s="68" customFormat="1" ht="47.25">
      <c r="A19" s="3"/>
      <c r="B19" s="61" t="s">
        <v>730</v>
      </c>
      <c r="C19" s="60" t="s">
        <v>726</v>
      </c>
      <c r="D19" s="56" t="s">
        <v>727</v>
      </c>
      <c r="E19" s="71"/>
      <c r="F19" s="71"/>
      <c r="G19" s="71"/>
      <c r="H19" s="71" t="e">
        <f>#REF!</f>
        <v>#REF!</v>
      </c>
      <c r="I19" s="71"/>
      <c r="J19" s="71"/>
      <c r="K19" s="71"/>
    </row>
    <row r="20" spans="1:11" s="68" customFormat="1" ht="47.25">
      <c r="A20" s="3"/>
      <c r="B20" s="73" t="s">
        <v>729</v>
      </c>
      <c r="C20" s="65" t="s">
        <v>77</v>
      </c>
      <c r="D20" s="66" t="s">
        <v>78</v>
      </c>
      <c r="E20" s="71"/>
      <c r="F20" s="71"/>
      <c r="G20" s="71"/>
      <c r="H20" s="71"/>
      <c r="I20" s="71"/>
      <c r="J20" s="71"/>
      <c r="K20" s="71"/>
    </row>
    <row r="21" spans="1:11" s="68" customFormat="1" ht="31.5">
      <c r="A21" s="3"/>
      <c r="B21" s="61" t="s">
        <v>96</v>
      </c>
      <c r="C21" s="60" t="s">
        <v>726</v>
      </c>
      <c r="D21" s="56" t="s">
        <v>97</v>
      </c>
      <c r="E21" s="71"/>
      <c r="F21" s="71"/>
      <c r="G21" s="71"/>
      <c r="H21" s="71"/>
      <c r="I21" s="71"/>
      <c r="J21" s="71"/>
      <c r="K21" s="71"/>
    </row>
    <row r="22" spans="1:11" s="68" customFormat="1" ht="63">
      <c r="A22" s="3"/>
      <c r="B22" s="61" t="s">
        <v>98</v>
      </c>
      <c r="C22" s="60" t="s">
        <v>724</v>
      </c>
      <c r="D22" s="56" t="s">
        <v>97</v>
      </c>
      <c r="E22" s="71"/>
      <c r="F22" s="71"/>
      <c r="G22" s="71"/>
      <c r="H22" s="71" t="e">
        <f>#REF!</f>
        <v>#REF!</v>
      </c>
      <c r="I22" s="71"/>
      <c r="J22" s="71"/>
      <c r="K22" s="71"/>
    </row>
    <row r="23" spans="1:11" s="68" customFormat="1" ht="47.25">
      <c r="A23" s="3"/>
      <c r="B23" s="61" t="s">
        <v>99</v>
      </c>
      <c r="C23" s="60" t="s">
        <v>724</v>
      </c>
      <c r="D23" s="56" t="s">
        <v>66</v>
      </c>
      <c r="E23" s="71"/>
      <c r="F23" s="71"/>
      <c r="G23" s="71"/>
      <c r="H23" s="71" t="e">
        <f>#REF!</f>
        <v>#REF!</v>
      </c>
      <c r="I23" s="71"/>
      <c r="J23" s="71"/>
      <c r="K23" s="71"/>
    </row>
    <row r="24" spans="1:11" s="68" customFormat="1" ht="78.75">
      <c r="A24" s="3"/>
      <c r="B24" s="61" t="s">
        <v>100</v>
      </c>
      <c r="C24" s="60" t="s">
        <v>724</v>
      </c>
      <c r="D24" s="56">
        <v>2001</v>
      </c>
      <c r="E24" s="71"/>
      <c r="F24" s="71"/>
      <c r="G24" s="71"/>
      <c r="H24" s="71"/>
      <c r="I24" s="71"/>
      <c r="J24" s="71"/>
      <c r="K24" s="71"/>
    </row>
    <row r="25" spans="1:11" s="68" customFormat="1" ht="31.5">
      <c r="A25" s="3"/>
      <c r="B25" s="61" t="s">
        <v>101</v>
      </c>
      <c r="C25" s="60" t="s">
        <v>723</v>
      </c>
      <c r="D25" s="56" t="s">
        <v>102</v>
      </c>
      <c r="E25" s="71"/>
      <c r="F25" s="71"/>
      <c r="G25" s="71"/>
      <c r="H25" s="71"/>
      <c r="I25" s="71"/>
      <c r="J25" s="71"/>
      <c r="K25" s="71"/>
    </row>
    <row r="26" spans="1:11" s="68" customFormat="1" ht="31.5">
      <c r="A26" s="3"/>
      <c r="B26" s="61" t="s">
        <v>330</v>
      </c>
      <c r="C26" s="60" t="s">
        <v>723</v>
      </c>
      <c r="D26" s="56" t="s">
        <v>727</v>
      </c>
      <c r="E26" s="71"/>
      <c r="F26" s="71"/>
      <c r="G26" s="71"/>
      <c r="H26" s="71"/>
      <c r="I26" s="71"/>
      <c r="J26" s="71"/>
      <c r="K26" s="71"/>
    </row>
    <row r="27" spans="1:11" s="68" customFormat="1" ht="31.5">
      <c r="A27" s="3"/>
      <c r="B27" s="61" t="s">
        <v>900</v>
      </c>
      <c r="C27" s="60" t="s">
        <v>723</v>
      </c>
      <c r="D27" s="56" t="s">
        <v>727</v>
      </c>
      <c r="E27" s="71"/>
      <c r="F27" s="71"/>
      <c r="G27" s="71"/>
      <c r="H27" s="71"/>
      <c r="I27" s="71"/>
      <c r="J27" s="71"/>
      <c r="K27" s="71"/>
    </row>
    <row r="28" spans="1:11" s="68" customFormat="1" ht="47.25">
      <c r="A28" s="3"/>
      <c r="B28" s="61" t="s">
        <v>901</v>
      </c>
      <c r="C28" s="60" t="s">
        <v>724</v>
      </c>
      <c r="D28" s="56" t="s">
        <v>66</v>
      </c>
      <c r="E28" s="71"/>
      <c r="F28" s="71"/>
      <c r="G28" s="71"/>
      <c r="H28" s="71"/>
      <c r="I28" s="71"/>
      <c r="J28" s="71"/>
      <c r="K28" s="71"/>
    </row>
    <row r="29" spans="1:11" s="68" customFormat="1" ht="47.25">
      <c r="A29" s="3"/>
      <c r="B29" s="61" t="s">
        <v>902</v>
      </c>
      <c r="C29" s="60" t="s">
        <v>724</v>
      </c>
      <c r="D29" s="56" t="s">
        <v>102</v>
      </c>
      <c r="E29" s="71"/>
      <c r="F29" s="71"/>
      <c r="G29" s="71"/>
      <c r="H29" s="71"/>
      <c r="I29" s="71"/>
      <c r="J29" s="71"/>
      <c r="K29" s="71"/>
    </row>
    <row r="30" spans="1:11" s="68" customFormat="1" ht="78.75">
      <c r="A30" s="3"/>
      <c r="B30" s="61" t="s">
        <v>903</v>
      </c>
      <c r="C30" s="60" t="s">
        <v>724</v>
      </c>
      <c r="D30" s="56">
        <v>2005</v>
      </c>
      <c r="E30" s="71"/>
      <c r="F30" s="71"/>
      <c r="G30" s="71"/>
      <c r="H30" s="71"/>
      <c r="I30" s="71"/>
      <c r="J30" s="71"/>
      <c r="K30" s="71"/>
    </row>
    <row r="31" spans="1:11" s="77" customFormat="1" ht="110.25">
      <c r="A31" s="75" t="s">
        <v>431</v>
      </c>
      <c r="B31" s="73" t="s">
        <v>904</v>
      </c>
      <c r="C31" s="65"/>
      <c r="D31" s="66"/>
      <c r="E31" s="76"/>
      <c r="F31" s="76"/>
      <c r="G31" s="76"/>
      <c r="H31" s="76"/>
      <c r="I31" s="76"/>
      <c r="J31" s="76"/>
      <c r="K31" s="76"/>
    </row>
    <row r="32" spans="1:11" s="68" customFormat="1" ht="31.5">
      <c r="A32" s="3"/>
      <c r="B32" s="61" t="s">
        <v>905</v>
      </c>
      <c r="C32" s="60" t="s">
        <v>726</v>
      </c>
      <c r="D32" s="56"/>
      <c r="E32" s="71"/>
      <c r="F32" s="71"/>
      <c r="G32" s="71"/>
      <c r="H32" s="71" t="e">
        <f>+#REF!</f>
        <v>#REF!</v>
      </c>
      <c r="I32" s="71"/>
      <c r="J32" s="71"/>
      <c r="K32" s="71"/>
    </row>
    <row r="33" spans="1:11" s="68" customFormat="1" ht="31.5">
      <c r="A33" s="3"/>
      <c r="B33" s="61" t="s">
        <v>906</v>
      </c>
      <c r="C33" s="60" t="s">
        <v>907</v>
      </c>
      <c r="D33" s="56"/>
      <c r="E33" s="71"/>
      <c r="F33" s="71"/>
      <c r="G33" s="71"/>
      <c r="H33" s="71" t="e">
        <f>#REF!</f>
        <v>#REF!</v>
      </c>
      <c r="I33" s="71"/>
      <c r="J33" s="71"/>
      <c r="K33" s="71"/>
    </row>
    <row r="34" spans="1:11" s="68" customFormat="1" ht="47.25">
      <c r="A34" s="3"/>
      <c r="B34" s="61" t="s">
        <v>283</v>
      </c>
      <c r="C34" s="60" t="s">
        <v>723</v>
      </c>
      <c r="D34" s="56"/>
      <c r="E34" s="71"/>
      <c r="F34" s="71"/>
      <c r="G34" s="71"/>
      <c r="H34" s="71" t="e">
        <f>#REF!</f>
        <v>#REF!</v>
      </c>
      <c r="I34" s="71"/>
      <c r="J34" s="71"/>
      <c r="K34" s="71"/>
    </row>
    <row r="35" spans="1:11" s="68" customFormat="1" ht="31.5">
      <c r="A35" s="3"/>
      <c r="B35" s="61" t="s">
        <v>908</v>
      </c>
      <c r="C35" s="60" t="s">
        <v>726</v>
      </c>
      <c r="D35" s="56"/>
      <c r="E35" s="71"/>
      <c r="F35" s="71"/>
      <c r="G35" s="71"/>
      <c r="H35" s="71"/>
      <c r="I35" s="71"/>
      <c r="J35" s="71"/>
      <c r="K35" s="71"/>
    </row>
    <row r="36" spans="1:11" s="68" customFormat="1" ht="78.75">
      <c r="A36" s="3"/>
      <c r="B36" s="61" t="s">
        <v>216</v>
      </c>
      <c r="C36" s="60" t="s">
        <v>723</v>
      </c>
      <c r="D36" s="56"/>
      <c r="E36" s="71"/>
      <c r="F36" s="71"/>
      <c r="G36" s="71"/>
      <c r="H36" s="71" t="e">
        <f>#REF!</f>
        <v>#REF!</v>
      </c>
      <c r="I36" s="71"/>
      <c r="J36" s="71"/>
      <c r="K36" s="71"/>
    </row>
    <row r="37" spans="1:11" s="77" customFormat="1" ht="63">
      <c r="A37" s="75" t="s">
        <v>432</v>
      </c>
      <c r="B37" s="73" t="s">
        <v>909</v>
      </c>
      <c r="C37" s="73"/>
      <c r="D37" s="78"/>
      <c r="E37" s="76"/>
      <c r="F37" s="76"/>
      <c r="G37" s="76"/>
      <c r="H37" s="76"/>
      <c r="I37" s="76"/>
      <c r="J37" s="76"/>
      <c r="K37" s="76"/>
    </row>
    <row r="38" spans="1:11" s="68" customFormat="1" ht="32.25" customHeight="1">
      <c r="A38" s="3"/>
      <c r="B38" s="61" t="s">
        <v>399</v>
      </c>
      <c r="C38" s="61" t="s">
        <v>910</v>
      </c>
      <c r="D38" s="4"/>
      <c r="E38" s="71"/>
      <c r="F38" s="71"/>
      <c r="G38" s="71"/>
      <c r="H38" s="71" t="e">
        <f>#REF!</f>
        <v>#REF!</v>
      </c>
      <c r="I38" s="71"/>
      <c r="J38" s="71"/>
      <c r="K38" s="71"/>
    </row>
    <row r="39" spans="1:11" s="77" customFormat="1" ht="110.25">
      <c r="A39" s="75" t="s">
        <v>433</v>
      </c>
      <c r="B39" s="73" t="s">
        <v>912</v>
      </c>
      <c r="C39" s="73"/>
      <c r="D39" s="78"/>
      <c r="E39" s="76"/>
      <c r="F39" s="76"/>
      <c r="G39" s="76"/>
      <c r="H39" s="76"/>
      <c r="I39" s="76"/>
      <c r="J39" s="76"/>
      <c r="K39" s="76"/>
    </row>
    <row r="40" spans="1:11" s="68" customFormat="1" ht="47.25">
      <c r="A40" s="3"/>
      <c r="B40" s="61" t="s">
        <v>215</v>
      </c>
      <c r="C40" s="61" t="s">
        <v>911</v>
      </c>
      <c r="D40" s="4"/>
      <c r="E40" s="71"/>
      <c r="F40" s="71"/>
      <c r="G40" s="71"/>
      <c r="H40" s="71" t="e">
        <f>#REF!</f>
        <v>#REF!</v>
      </c>
      <c r="I40" s="71"/>
      <c r="J40" s="71"/>
      <c r="K40" s="71"/>
    </row>
    <row r="41" spans="1:11" s="77" customFormat="1" ht="15.75">
      <c r="A41" s="75"/>
      <c r="B41" s="73"/>
      <c r="C41" s="73"/>
      <c r="D41" s="78"/>
      <c r="E41" s="76"/>
      <c r="F41" s="76"/>
      <c r="G41" s="76"/>
      <c r="H41" s="76"/>
      <c r="I41" s="76"/>
      <c r="J41" s="76"/>
      <c r="K41" s="76"/>
    </row>
    <row r="42" spans="1:11" s="68" customFormat="1" ht="15.75">
      <c r="A42" s="3"/>
      <c r="B42" s="61"/>
      <c r="C42" s="61"/>
      <c r="D42" s="4"/>
      <c r="E42" s="71"/>
      <c r="F42" s="71"/>
      <c r="G42" s="71"/>
      <c r="H42" s="71"/>
      <c r="I42" s="71"/>
      <c r="J42" s="71"/>
      <c r="K42" s="71"/>
    </row>
    <row r="43" spans="1:11" s="68" customFormat="1" ht="15.75">
      <c r="A43" s="3"/>
      <c r="B43" s="61"/>
      <c r="C43" s="61"/>
      <c r="D43" s="4"/>
      <c r="E43" s="71"/>
      <c r="F43" s="71"/>
      <c r="G43" s="71"/>
      <c r="H43" s="71"/>
      <c r="I43" s="71"/>
      <c r="J43" s="71"/>
      <c r="K43" s="71"/>
    </row>
    <row r="44" spans="1:11" s="68" customFormat="1" ht="15.75">
      <c r="A44" s="3"/>
      <c r="B44" s="61"/>
      <c r="C44" s="61"/>
      <c r="D44" s="4"/>
      <c r="E44" s="71"/>
      <c r="F44" s="71"/>
      <c r="G44" s="71"/>
      <c r="H44" s="71"/>
      <c r="I44" s="71"/>
      <c r="J44" s="71"/>
      <c r="K44" s="71"/>
    </row>
    <row r="45" spans="1:11" s="68" customFormat="1" ht="15.75">
      <c r="A45" s="3"/>
      <c r="B45" s="61"/>
      <c r="C45" s="61"/>
      <c r="D45" s="4"/>
      <c r="E45" s="71"/>
      <c r="F45" s="71"/>
      <c r="G45" s="71"/>
      <c r="H45" s="71"/>
      <c r="I45" s="71"/>
      <c r="J45" s="71"/>
      <c r="K45" s="71"/>
    </row>
    <row r="46" spans="1:11" s="68" customFormat="1" ht="15.75">
      <c r="A46" s="3"/>
      <c r="B46" s="61"/>
      <c r="C46" s="61"/>
      <c r="D46" s="4"/>
      <c r="E46" s="71"/>
      <c r="F46" s="71"/>
      <c r="G46" s="71"/>
      <c r="H46" s="71"/>
      <c r="I46" s="71"/>
      <c r="J46" s="71"/>
      <c r="K46" s="71"/>
    </row>
    <row r="47" spans="1:11" s="68" customFormat="1" ht="15.75">
      <c r="A47" s="3"/>
      <c r="B47" s="61"/>
      <c r="C47" s="61"/>
      <c r="D47" s="4"/>
      <c r="E47" s="71"/>
      <c r="F47" s="71"/>
      <c r="G47" s="71"/>
      <c r="H47" s="71"/>
      <c r="I47" s="71"/>
      <c r="J47" s="71"/>
      <c r="K47" s="71"/>
    </row>
    <row r="48" spans="1:11" s="68" customFormat="1" ht="15.75">
      <c r="A48" s="3"/>
      <c r="B48" s="61"/>
      <c r="C48" s="61"/>
      <c r="D48" s="4"/>
      <c r="E48" s="71"/>
      <c r="F48" s="71"/>
      <c r="G48" s="71"/>
      <c r="H48" s="71"/>
      <c r="I48" s="71"/>
      <c r="J48" s="71"/>
      <c r="K48" s="71"/>
    </row>
    <row r="49" spans="1:11" s="68" customFormat="1" ht="15.75">
      <c r="A49" s="3"/>
      <c r="B49" s="61"/>
      <c r="C49" s="61"/>
      <c r="D49" s="4"/>
      <c r="E49" s="71"/>
      <c r="F49" s="71"/>
      <c r="G49" s="71"/>
      <c r="H49" s="71"/>
      <c r="I49" s="71"/>
      <c r="J49" s="71"/>
      <c r="K49" s="71"/>
    </row>
    <row r="50" spans="1:11" s="68" customFormat="1" ht="15.75">
      <c r="A50" s="3"/>
      <c r="B50" s="61"/>
      <c r="C50" s="61"/>
      <c r="D50" s="4"/>
      <c r="E50" s="71"/>
      <c r="F50" s="71"/>
      <c r="G50" s="71"/>
      <c r="H50" s="71"/>
      <c r="I50" s="71"/>
      <c r="J50" s="71"/>
      <c r="K50" s="71"/>
    </row>
    <row r="51" spans="1:11" s="68" customFormat="1" ht="15.75">
      <c r="A51" s="3"/>
      <c r="B51" s="61"/>
      <c r="C51" s="61"/>
      <c r="D51" s="4"/>
      <c r="E51" s="71"/>
      <c r="F51" s="71"/>
      <c r="G51" s="71"/>
      <c r="H51" s="71"/>
      <c r="I51" s="71"/>
      <c r="J51" s="71"/>
      <c r="K51" s="71"/>
    </row>
    <row r="52" spans="1:11" s="48" customFormat="1" ht="15">
      <c r="A52" s="62" t="s">
        <v>400</v>
      </c>
      <c r="B52" s="63" t="s">
        <v>407</v>
      </c>
      <c r="C52" s="63"/>
      <c r="D52" s="63"/>
      <c r="E52" s="62"/>
      <c r="F52" s="62"/>
      <c r="G52" s="62"/>
      <c r="H52" s="74"/>
      <c r="I52" s="74"/>
      <c r="J52" s="74"/>
      <c r="K52" s="74"/>
    </row>
    <row r="53" spans="1:11" s="48" customFormat="1" ht="15">
      <c r="A53" s="64" t="s">
        <v>51</v>
      </c>
      <c r="B53" s="63" t="s">
        <v>50</v>
      </c>
      <c r="C53" s="63"/>
      <c r="D53" s="63"/>
      <c r="E53" s="62"/>
      <c r="F53" s="62"/>
      <c r="G53" s="62"/>
      <c r="H53" s="74"/>
      <c r="I53" s="74"/>
      <c r="J53" s="74"/>
      <c r="K53" s="74"/>
    </row>
    <row r="54" spans="1:11" s="48" customFormat="1" ht="15">
      <c r="A54" s="64" t="s">
        <v>52</v>
      </c>
      <c r="B54" s="63" t="s">
        <v>53</v>
      </c>
      <c r="C54" s="63"/>
      <c r="D54" s="63"/>
      <c r="E54" s="62"/>
      <c r="F54" s="62"/>
      <c r="G54" s="62"/>
      <c r="H54" s="74"/>
      <c r="I54" s="74"/>
      <c r="J54" s="74"/>
      <c r="K54" s="74"/>
    </row>
    <row r="55" spans="1:11" ht="12.75">
      <c r="A55" t="s">
        <v>75</v>
      </c>
      <c r="B55" t="s">
        <v>76</v>
      </c>
      <c r="E55" s="49"/>
      <c r="F55" s="49"/>
      <c r="G55" s="49"/>
      <c r="H55" s="49"/>
      <c r="I55" s="49"/>
      <c r="J55" s="49"/>
      <c r="K55" s="49"/>
    </row>
    <row r="56" spans="5:11" ht="12.75">
      <c r="E56" s="49"/>
      <c r="F56" s="49"/>
      <c r="G56" s="49"/>
      <c r="H56" s="49"/>
      <c r="I56" s="49"/>
      <c r="J56" s="49"/>
      <c r="K56" s="49"/>
    </row>
    <row r="57" spans="5:11" ht="12.75">
      <c r="E57" s="49"/>
      <c r="F57" s="49"/>
      <c r="G57" s="49"/>
      <c r="H57" s="49"/>
      <c r="I57" s="49"/>
      <c r="J57" s="49"/>
      <c r="K57" s="49"/>
    </row>
    <row r="58" spans="5:11" ht="12.75">
      <c r="E58" s="49"/>
      <c r="F58" s="49"/>
      <c r="G58" s="49"/>
      <c r="H58" s="49"/>
      <c r="I58" s="49"/>
      <c r="J58" s="49"/>
      <c r="K58" s="49"/>
    </row>
    <row r="59" spans="5:11" ht="12.75">
      <c r="E59" s="49"/>
      <c r="F59" s="49"/>
      <c r="G59" s="49"/>
      <c r="H59" s="49"/>
      <c r="I59" s="49"/>
      <c r="J59" s="49"/>
      <c r="K59" s="49"/>
    </row>
    <row r="60" spans="5:11" ht="12.75">
      <c r="E60" s="49"/>
      <c r="F60" s="49"/>
      <c r="G60" s="49"/>
      <c r="H60" s="49"/>
      <c r="I60" s="49"/>
      <c r="J60" s="49"/>
      <c r="K60" s="49"/>
    </row>
    <row r="61" spans="5:11" ht="12.75">
      <c r="E61" s="49"/>
      <c r="F61" s="49"/>
      <c r="G61" s="49"/>
      <c r="H61" s="49"/>
      <c r="I61" s="49"/>
      <c r="J61" s="49"/>
      <c r="K61" s="49"/>
    </row>
    <row r="62" spans="5:11" ht="12.75">
      <c r="E62" s="49"/>
      <c r="F62" s="49"/>
      <c r="G62" s="49"/>
      <c r="H62" s="49"/>
      <c r="I62" s="49"/>
      <c r="J62" s="49"/>
      <c r="K62" s="49"/>
    </row>
    <row r="63" spans="5:11" ht="12.75">
      <c r="E63" s="49"/>
      <c r="F63" s="49"/>
      <c r="G63" s="49"/>
      <c r="H63" s="49"/>
      <c r="I63" s="49"/>
      <c r="J63" s="49"/>
      <c r="K63" s="49"/>
    </row>
    <row r="64" spans="5:11" ht="12.75">
      <c r="E64" s="49"/>
      <c r="F64" s="49"/>
      <c r="G64" s="49"/>
      <c r="H64" s="49"/>
      <c r="I64" s="49"/>
      <c r="J64" s="49"/>
      <c r="K64" s="49"/>
    </row>
    <row r="65" spans="5:11" ht="12.75">
      <c r="E65" s="49"/>
      <c r="F65" s="49"/>
      <c r="G65" s="49"/>
      <c r="H65" s="49"/>
      <c r="I65" s="49"/>
      <c r="J65" s="49"/>
      <c r="K65" s="49"/>
    </row>
    <row r="66" spans="5:11" ht="12.75">
      <c r="E66" s="49"/>
      <c r="F66" s="49"/>
      <c r="G66" s="49"/>
      <c r="H66" s="49"/>
      <c r="I66" s="49"/>
      <c r="J66" s="49"/>
      <c r="K66" s="49"/>
    </row>
    <row r="67" spans="5:11" ht="12.75">
      <c r="E67" s="49"/>
      <c r="F67" s="49"/>
      <c r="G67" s="49"/>
      <c r="H67" s="49"/>
      <c r="I67" s="49"/>
      <c r="J67" s="49"/>
      <c r="K67" s="49"/>
    </row>
    <row r="68" spans="5:11" ht="12.75">
      <c r="E68" s="49"/>
      <c r="F68" s="49"/>
      <c r="G68" s="49"/>
      <c r="H68" s="49"/>
      <c r="I68" s="49"/>
      <c r="J68" s="49"/>
      <c r="K68" s="49"/>
    </row>
    <row r="69" spans="5:11" ht="12.75">
      <c r="E69" s="49"/>
      <c r="F69" s="49"/>
      <c r="G69" s="49"/>
      <c r="H69" s="49"/>
      <c r="I69" s="49"/>
      <c r="J69" s="49"/>
      <c r="K69" s="49"/>
    </row>
    <row r="70" spans="5:11" ht="12.75">
      <c r="E70" s="49"/>
      <c r="F70" s="49"/>
      <c r="G70" s="49"/>
      <c r="H70" s="49"/>
      <c r="I70" s="49"/>
      <c r="J70" s="49"/>
      <c r="K70" s="49"/>
    </row>
    <row r="71" spans="5:11" ht="12.75">
      <c r="E71" s="49"/>
      <c r="F71" s="49"/>
      <c r="G71" s="49"/>
      <c r="H71" s="49"/>
      <c r="I71" s="49"/>
      <c r="J71" s="49"/>
      <c r="K71" s="49"/>
    </row>
    <row r="72" spans="5:11" ht="12.75">
      <c r="E72" s="49"/>
      <c r="F72" s="49"/>
      <c r="G72" s="49"/>
      <c r="H72" s="49"/>
      <c r="I72" s="49"/>
      <c r="J72" s="49"/>
      <c r="K72" s="49"/>
    </row>
    <row r="73" spans="5:11" ht="12.75">
      <c r="E73" s="49"/>
      <c r="F73" s="49"/>
      <c r="G73" s="49"/>
      <c r="H73" s="49"/>
      <c r="I73" s="49"/>
      <c r="J73" s="49"/>
      <c r="K73" s="49"/>
    </row>
    <row r="74" spans="5:11" ht="12.75">
      <c r="E74" s="49"/>
      <c r="F74" s="49"/>
      <c r="G74" s="49"/>
      <c r="H74" s="49"/>
      <c r="I74" s="49"/>
      <c r="J74" s="49"/>
      <c r="K74" s="49"/>
    </row>
    <row r="75" spans="5:11" ht="12.75">
      <c r="E75" s="49"/>
      <c r="F75" s="49"/>
      <c r="G75" s="49"/>
      <c r="H75" s="49"/>
      <c r="I75" s="49"/>
      <c r="J75" s="49"/>
      <c r="K75" s="49"/>
    </row>
    <row r="76" spans="5:11" ht="12.75">
      <c r="E76" s="49"/>
      <c r="F76" s="49"/>
      <c r="G76" s="49"/>
      <c r="H76" s="49"/>
      <c r="I76" s="49"/>
      <c r="J76" s="49"/>
      <c r="K76" s="49"/>
    </row>
    <row r="77" spans="5:11" ht="12.75">
      <c r="E77" s="49"/>
      <c r="F77" s="49"/>
      <c r="G77" s="49"/>
      <c r="H77" s="49"/>
      <c r="I77" s="49"/>
      <c r="J77" s="49"/>
      <c r="K77" s="49"/>
    </row>
    <row r="78" spans="5:11" ht="12.75">
      <c r="E78" s="49"/>
      <c r="F78" s="49"/>
      <c r="G78" s="49"/>
      <c r="H78" s="49"/>
      <c r="I78" s="49"/>
      <c r="J78" s="49"/>
      <c r="K78" s="49"/>
    </row>
    <row r="79" spans="5:11" ht="12.75">
      <c r="E79" s="49"/>
      <c r="F79" s="49"/>
      <c r="G79" s="49"/>
      <c r="H79" s="49"/>
      <c r="I79" s="49"/>
      <c r="J79" s="49"/>
      <c r="K79" s="49"/>
    </row>
    <row r="80" spans="5:11" ht="12.75">
      <c r="E80" s="49"/>
      <c r="F80" s="49"/>
      <c r="G80" s="49"/>
      <c r="H80" s="49"/>
      <c r="I80" s="49"/>
      <c r="J80" s="49"/>
      <c r="K80" s="49"/>
    </row>
    <row r="81" spans="5:11" ht="12.75">
      <c r="E81" s="49"/>
      <c r="F81" s="49"/>
      <c r="G81" s="49"/>
      <c r="H81" s="49"/>
      <c r="I81" s="49"/>
      <c r="J81" s="49"/>
      <c r="K81" s="49"/>
    </row>
    <row r="82" spans="8:11" ht="12.75">
      <c r="H82" s="49"/>
      <c r="I82" s="49"/>
      <c r="J82" s="49"/>
      <c r="K82" s="49"/>
    </row>
    <row r="83" spans="8:11" ht="12.75">
      <c r="H83" s="49"/>
      <c r="I83" s="49"/>
      <c r="J83" s="49"/>
      <c r="K83" s="49"/>
    </row>
    <row r="84" spans="8:11" ht="12.75">
      <c r="H84" s="49"/>
      <c r="I84" s="49"/>
      <c r="J84" s="49"/>
      <c r="K84" s="49"/>
    </row>
    <row r="85" spans="8:11" ht="12.75">
      <c r="H85" s="49"/>
      <c r="I85" s="49"/>
      <c r="J85" s="49"/>
      <c r="K85" s="49"/>
    </row>
    <row r="86" spans="8:11" ht="12.75">
      <c r="H86" s="49"/>
      <c r="I86" s="49"/>
      <c r="J86" s="49"/>
      <c r="K86" s="49"/>
    </row>
  </sheetData>
  <mergeCells count="6">
    <mergeCell ref="E9:F9"/>
    <mergeCell ref="G10:H10"/>
    <mergeCell ref="A1:K1"/>
    <mergeCell ref="E2:K2"/>
    <mergeCell ref="E6:F6"/>
    <mergeCell ref="H7:I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Q619"/>
  <sheetViews>
    <sheetView showGridLines="0" tabSelected="1" view="pageBreakPreview" zoomScaleSheetLayoutView="100" workbookViewId="0" topLeftCell="A1">
      <selection activeCell="A4" sqref="A4"/>
    </sheetView>
  </sheetViews>
  <sheetFormatPr defaultColWidth="9.00390625" defaultRowHeight="12.75" outlineLevelRow="1"/>
  <cols>
    <col min="1" max="1" width="5.00390625" style="427" customWidth="1"/>
    <col min="2" max="2" width="69.625" style="428" customWidth="1"/>
    <col min="3" max="3" width="13.25390625" style="409" hidden="1" customWidth="1"/>
    <col min="4" max="4" width="9.125" style="432" hidden="1" customWidth="1"/>
    <col min="5" max="5" width="10.625" style="432" hidden="1" customWidth="1"/>
    <col min="6" max="6" width="15.375" style="335" hidden="1" customWidth="1"/>
    <col min="7" max="7" width="16.25390625" style="415" hidden="1" customWidth="1"/>
    <col min="8" max="8" width="13.875" style="429" hidden="1" customWidth="1"/>
    <col min="9" max="9" width="12.75390625" style="352" hidden="1" customWidth="1"/>
    <col min="10" max="10" width="11.75390625" style="429" hidden="1" customWidth="1"/>
    <col min="11" max="11" width="12.75390625" style="352" hidden="1" customWidth="1"/>
    <col min="12" max="12" width="11.75390625" style="429" hidden="1" customWidth="1"/>
    <col min="13" max="13" width="13.00390625" style="352" hidden="1" customWidth="1"/>
    <col min="14" max="14" width="10.625" style="352" hidden="1" customWidth="1"/>
    <col min="15" max="15" width="14.125" style="352" hidden="1" customWidth="1"/>
    <col min="16" max="16" width="11.75390625" style="352" hidden="1" customWidth="1"/>
    <col min="17" max="17" width="0.12890625" style="352" hidden="1" customWidth="1"/>
    <col min="18" max="18" width="11.625" style="352" hidden="1" customWidth="1"/>
    <col min="19" max="19" width="10.125" style="352" hidden="1" customWidth="1"/>
    <col min="20" max="20" width="0.12890625" style="352" customWidth="1"/>
    <col min="21" max="21" width="10.125" style="353" hidden="1" customWidth="1"/>
    <col min="22" max="22" width="10.75390625" style="546" hidden="1" customWidth="1"/>
    <col min="23" max="23" width="13.75390625" style="353" hidden="1" customWidth="1"/>
    <col min="24" max="24" width="11.875" style="546" hidden="1" customWidth="1"/>
    <col min="25" max="25" width="13.00390625" style="353" customWidth="1"/>
    <col min="26" max="28" width="9.125" style="353" customWidth="1"/>
    <col min="29" max="30" width="9.125" style="354" customWidth="1"/>
    <col min="31" max="33" width="9.125" style="213" customWidth="1"/>
    <col min="34" max="16384" width="9.125" style="433" customWidth="1"/>
  </cols>
  <sheetData>
    <row r="1" spans="1:25" s="412" customFormat="1" ht="18.75" customHeight="1">
      <c r="A1" s="622" t="s">
        <v>233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622"/>
      <c r="Y1" s="622"/>
    </row>
    <row r="2" spans="1:25" s="412" customFormat="1" ht="18.75" customHeight="1">
      <c r="A2" s="622" t="s">
        <v>512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</row>
    <row r="3" spans="1:25" s="412" customFormat="1" ht="18.75" customHeight="1">
      <c r="A3" s="622" t="s">
        <v>172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</row>
    <row r="4" spans="1:3" ht="19.5" customHeight="1">
      <c r="A4" s="413"/>
      <c r="B4" s="414"/>
      <c r="C4" s="328"/>
    </row>
    <row r="5" spans="1:3" ht="19.5" customHeight="1" hidden="1">
      <c r="A5" s="413"/>
      <c r="B5" s="414"/>
      <c r="C5" s="328"/>
    </row>
    <row r="6" spans="1:3" ht="19.5" customHeight="1">
      <c r="A6" s="413"/>
      <c r="B6" s="414"/>
      <c r="C6" s="328"/>
    </row>
    <row r="7" spans="1:33" s="434" customFormat="1" ht="43.5" customHeight="1">
      <c r="A7" s="623" t="s">
        <v>614</v>
      </c>
      <c r="B7" s="623"/>
      <c r="C7" s="623"/>
      <c r="D7" s="623"/>
      <c r="E7" s="623"/>
      <c r="F7" s="623"/>
      <c r="G7" s="623"/>
      <c r="H7" s="623"/>
      <c r="I7" s="623"/>
      <c r="J7" s="623"/>
      <c r="K7" s="623"/>
      <c r="L7" s="623"/>
      <c r="M7" s="623"/>
      <c r="N7" s="623"/>
      <c r="O7" s="623"/>
      <c r="P7" s="623"/>
      <c r="Q7" s="623"/>
      <c r="R7" s="623"/>
      <c r="S7" s="623"/>
      <c r="T7" s="623"/>
      <c r="U7" s="623"/>
      <c r="V7" s="623"/>
      <c r="W7" s="623"/>
      <c r="X7" s="623"/>
      <c r="Y7" s="623"/>
      <c r="Z7" s="353"/>
      <c r="AA7" s="353"/>
      <c r="AB7" s="353"/>
      <c r="AC7" s="416"/>
      <c r="AD7" s="416"/>
      <c r="AE7" s="417"/>
      <c r="AF7" s="417"/>
      <c r="AG7" s="417"/>
    </row>
    <row r="8" spans="1:33" s="435" customFormat="1" ht="33" customHeight="1" hidden="1">
      <c r="A8" s="418"/>
      <c r="B8" s="418"/>
      <c r="C8" s="407"/>
      <c r="F8" s="419"/>
      <c r="G8" s="420"/>
      <c r="H8" s="430"/>
      <c r="I8" s="421"/>
      <c r="J8" s="430"/>
      <c r="K8" s="421"/>
      <c r="L8" s="430"/>
      <c r="M8" s="421"/>
      <c r="N8" s="421"/>
      <c r="O8" s="421"/>
      <c r="P8" s="422"/>
      <c r="Q8" s="422"/>
      <c r="R8" s="422"/>
      <c r="S8" s="422"/>
      <c r="T8" s="422"/>
      <c r="U8" s="423"/>
      <c r="V8" s="547"/>
      <c r="W8" s="423"/>
      <c r="X8" s="547"/>
      <c r="Y8" s="423"/>
      <c r="Z8" s="423"/>
      <c r="AA8" s="423"/>
      <c r="AB8" s="423"/>
      <c r="AC8" s="424"/>
      <c r="AD8" s="424"/>
      <c r="AE8" s="425"/>
      <c r="AF8" s="425"/>
      <c r="AG8" s="425"/>
    </row>
    <row r="9" spans="1:33" s="426" customFormat="1" ht="33" customHeight="1">
      <c r="A9" s="174" t="s">
        <v>428</v>
      </c>
      <c r="B9" s="175" t="s">
        <v>1061</v>
      </c>
      <c r="C9" s="408" t="s">
        <v>116</v>
      </c>
      <c r="D9" s="176" t="s">
        <v>537</v>
      </c>
      <c r="E9" s="176" t="s">
        <v>117</v>
      </c>
      <c r="F9" s="176" t="s">
        <v>116</v>
      </c>
      <c r="G9" s="176" t="s">
        <v>116</v>
      </c>
      <c r="H9" s="411" t="s">
        <v>370</v>
      </c>
      <c r="I9" s="176" t="s">
        <v>116</v>
      </c>
      <c r="J9" s="431" t="s">
        <v>370</v>
      </c>
      <c r="K9" s="176" t="s">
        <v>116</v>
      </c>
      <c r="L9" s="431" t="s">
        <v>370</v>
      </c>
      <c r="M9" s="176" t="s">
        <v>116</v>
      </c>
      <c r="N9" s="408" t="s">
        <v>1038</v>
      </c>
      <c r="O9" s="408" t="s">
        <v>116</v>
      </c>
      <c r="P9" s="408" t="s">
        <v>370</v>
      </c>
      <c r="Q9" s="408" t="s">
        <v>116</v>
      </c>
      <c r="R9" s="408" t="s">
        <v>370</v>
      </c>
      <c r="S9" s="408" t="s">
        <v>116</v>
      </c>
      <c r="T9" s="408" t="s">
        <v>1038</v>
      </c>
      <c r="U9" s="537" t="s">
        <v>116</v>
      </c>
      <c r="V9" s="548" t="s">
        <v>370</v>
      </c>
      <c r="W9" s="408" t="s">
        <v>116</v>
      </c>
      <c r="X9" s="548" t="s">
        <v>958</v>
      </c>
      <c r="Y9" s="408" t="s">
        <v>116</v>
      </c>
      <c r="Z9" s="353"/>
      <c r="AA9" s="353"/>
      <c r="AB9" s="353"/>
      <c r="AC9" s="354"/>
      <c r="AD9" s="354"/>
      <c r="AE9" s="213"/>
      <c r="AF9" s="213"/>
      <c r="AG9" s="213"/>
    </row>
    <row r="10" spans="1:25" ht="15.75">
      <c r="A10" s="621" t="s">
        <v>137</v>
      </c>
      <c r="B10" s="621"/>
      <c r="C10" s="454">
        <f>C11+C17+C21+C93+C105+C118+C101</f>
        <v>1024181</v>
      </c>
      <c r="D10" s="455" t="e">
        <f>D11+D21+#REF!+D99+D101+D105+D118</f>
        <v>#REF!</v>
      </c>
      <c r="E10" s="455" t="e">
        <f>E11+E21+#REF!+E99+E101+E105+E118</f>
        <v>#REF!</v>
      </c>
      <c r="F10" s="455" t="e">
        <f>F11+F21+#REF!+F99+F101+F105+F118+F17</f>
        <v>#REF!</v>
      </c>
      <c r="G10" s="456" t="e">
        <f>C10+F10</f>
        <v>#REF!</v>
      </c>
      <c r="H10" s="455" t="e">
        <f>H11+H21+#REF!+H99+H101+H105+H118</f>
        <v>#REF!</v>
      </c>
      <c r="I10" s="457" t="e">
        <f>SUM(G10+H10)</f>
        <v>#REF!</v>
      </c>
      <c r="J10" s="455" t="e">
        <f>J11+J21+#REF!+J99+J101+J105+J118</f>
        <v>#REF!</v>
      </c>
      <c r="K10" s="457" t="e">
        <f>SUM(I10+J10)</f>
        <v>#REF!</v>
      </c>
      <c r="L10" s="455" t="e">
        <f>L11+L21+#REF!+L99+L101+L105+L118</f>
        <v>#REF!</v>
      </c>
      <c r="M10" s="457" t="e">
        <f>SUM(K10+L10)</f>
        <v>#REF!</v>
      </c>
      <c r="N10" s="454">
        <f>N11+N17+N21+N93+N105+N118+N101</f>
        <v>390000</v>
      </c>
      <c r="O10" s="455">
        <f aca="true" t="shared" si="0" ref="O10:O27">C10+N10</f>
        <v>1414181</v>
      </c>
      <c r="P10" s="455">
        <f>P11+P17+P21+P93+P101+P105+P118</f>
        <v>-130000</v>
      </c>
      <c r="Q10" s="455">
        <f>Q11+Q17+Q21+Q93+Q101+Q105+Q118+Q99</f>
        <v>1711141</v>
      </c>
      <c r="R10" s="455">
        <f>R11+R17+R21+R93+R101+R105+R118+R99</f>
        <v>-720618</v>
      </c>
      <c r="S10" s="455">
        <f>S11+S17+S21+S93+S101+S105+S118+S99</f>
        <v>990523</v>
      </c>
      <c r="T10" s="455">
        <f>T11+T17+T21+T93+T101+T105+T118+T99</f>
        <v>105000</v>
      </c>
      <c r="U10" s="538">
        <f>S10+T10</f>
        <v>1095523</v>
      </c>
      <c r="V10" s="538">
        <f>V11+V17+V21+V93+V99+V101+V105</f>
        <v>15660</v>
      </c>
      <c r="W10" s="538">
        <f>W11+W17+W21+W93+W99+W101+W105+W118</f>
        <v>1111183</v>
      </c>
      <c r="X10" s="538">
        <f>X11+X17+X21+X93+X99+X101+X105</f>
        <v>-10362</v>
      </c>
      <c r="Y10" s="538">
        <f>Y11+Y17+Y21+Y93+Y99+Y101+Y105+Y118</f>
        <v>1100821</v>
      </c>
    </row>
    <row r="11" spans="1:25" ht="15.75">
      <c r="A11" s="459" t="s">
        <v>430</v>
      </c>
      <c r="B11" s="460" t="s">
        <v>1064</v>
      </c>
      <c r="C11" s="454">
        <f>SUM(C12:C16)</f>
        <v>160000</v>
      </c>
      <c r="D11" s="455" t="e">
        <f>SUM(#REF!)</f>
        <v>#REF!</v>
      </c>
      <c r="E11" s="455" t="e">
        <f>SUM(#REF!)</f>
        <v>#REF!</v>
      </c>
      <c r="F11" s="454" t="e">
        <f>SUM(#REF!)</f>
        <v>#REF!</v>
      </c>
      <c r="G11" s="456">
        <v>15000</v>
      </c>
      <c r="H11" s="455" t="e">
        <f>SUM(#REF!)</f>
        <v>#REF!</v>
      </c>
      <c r="I11" s="457" t="e">
        <f>SUM(G11+H11)</f>
        <v>#REF!</v>
      </c>
      <c r="J11" s="455" t="e">
        <f>SUM(#REF!)</f>
        <v>#REF!</v>
      </c>
      <c r="K11" s="457" t="e">
        <f>SUM(I11+J11)</f>
        <v>#REF!</v>
      </c>
      <c r="L11" s="455" t="e">
        <f>SUM(#REF!)</f>
        <v>#REF!</v>
      </c>
      <c r="M11" s="457" t="e">
        <f>SUM(K11+L11)</f>
        <v>#REF!</v>
      </c>
      <c r="N11" s="454">
        <f>SUM(N12:N16)</f>
        <v>0</v>
      </c>
      <c r="O11" s="455">
        <f t="shared" si="0"/>
        <v>160000</v>
      </c>
      <c r="P11" s="455">
        <f>SUM(P12:P16)</f>
        <v>-130000</v>
      </c>
      <c r="Q11" s="455">
        <f>O11+P11</f>
        <v>30000</v>
      </c>
      <c r="R11" s="455">
        <f>SUM(R12:R16)</f>
        <v>-29990</v>
      </c>
      <c r="S11" s="455">
        <f aca="true" t="shared" si="1" ref="S11:S92">Q11+R11</f>
        <v>10</v>
      </c>
      <c r="T11" s="455">
        <f>SUM(T12:T16)</f>
        <v>0</v>
      </c>
      <c r="U11" s="538">
        <f aca="true" t="shared" si="2" ref="U11:U74">S11+T11</f>
        <v>10</v>
      </c>
      <c r="V11" s="549"/>
      <c r="W11" s="538">
        <f aca="true" t="shared" si="3" ref="W11:Y74">U11+V11</f>
        <v>10</v>
      </c>
      <c r="X11" s="549"/>
      <c r="Y11" s="538">
        <f t="shared" si="3"/>
        <v>10</v>
      </c>
    </row>
    <row r="12" spans="1:25" ht="31.5" hidden="1">
      <c r="A12" s="459"/>
      <c r="B12" s="461" t="s">
        <v>983</v>
      </c>
      <c r="C12" s="408">
        <v>70000</v>
      </c>
      <c r="D12" s="455"/>
      <c r="E12" s="455"/>
      <c r="F12" s="454"/>
      <c r="G12" s="456"/>
      <c r="H12" s="455"/>
      <c r="I12" s="457"/>
      <c r="J12" s="455"/>
      <c r="K12" s="457"/>
      <c r="L12" s="455"/>
      <c r="M12" s="457"/>
      <c r="N12" s="408">
        <v>50000</v>
      </c>
      <c r="O12" s="462">
        <f t="shared" si="0"/>
        <v>120000</v>
      </c>
      <c r="P12" s="462">
        <v>-120000</v>
      </c>
      <c r="Q12" s="462">
        <f>O12+P12</f>
        <v>0</v>
      </c>
      <c r="R12" s="462"/>
      <c r="S12" s="462">
        <f t="shared" si="1"/>
        <v>0</v>
      </c>
      <c r="T12" s="462"/>
      <c r="U12" s="537">
        <f t="shared" si="2"/>
        <v>0</v>
      </c>
      <c r="V12" s="549"/>
      <c r="W12" s="538">
        <f t="shared" si="3"/>
        <v>0</v>
      </c>
      <c r="X12" s="549"/>
      <c r="Y12" s="538">
        <f t="shared" si="3"/>
        <v>0</v>
      </c>
    </row>
    <row r="13" spans="1:25" ht="31.5" hidden="1">
      <c r="A13" s="459"/>
      <c r="B13" s="461" t="s">
        <v>984</v>
      </c>
      <c r="C13" s="408">
        <v>60000</v>
      </c>
      <c r="D13" s="455"/>
      <c r="E13" s="455"/>
      <c r="F13" s="454"/>
      <c r="G13" s="456"/>
      <c r="H13" s="455"/>
      <c r="I13" s="457"/>
      <c r="J13" s="455"/>
      <c r="K13" s="457"/>
      <c r="L13" s="455"/>
      <c r="M13" s="457"/>
      <c r="N13" s="408">
        <v>-50000</v>
      </c>
      <c r="O13" s="462">
        <f t="shared" si="0"/>
        <v>10000</v>
      </c>
      <c r="P13" s="462">
        <v>-10000</v>
      </c>
      <c r="Q13" s="462">
        <f aca="true" t="shared" si="4" ref="Q13:Q98">O13+P13</f>
        <v>0</v>
      </c>
      <c r="R13" s="462"/>
      <c r="S13" s="462">
        <f t="shared" si="1"/>
        <v>0</v>
      </c>
      <c r="T13" s="462"/>
      <c r="U13" s="537">
        <f t="shared" si="2"/>
        <v>0</v>
      </c>
      <c r="V13" s="549"/>
      <c r="W13" s="538">
        <f t="shared" si="3"/>
        <v>0</v>
      </c>
      <c r="X13" s="549"/>
      <c r="Y13" s="538">
        <f t="shared" si="3"/>
        <v>0</v>
      </c>
    </row>
    <row r="14" spans="1:25" ht="31.5" hidden="1">
      <c r="A14" s="459"/>
      <c r="B14" s="463" t="s">
        <v>108</v>
      </c>
      <c r="C14" s="408">
        <v>10000</v>
      </c>
      <c r="D14" s="455"/>
      <c r="E14" s="455"/>
      <c r="F14" s="454"/>
      <c r="G14" s="456"/>
      <c r="H14" s="455"/>
      <c r="I14" s="457"/>
      <c r="J14" s="455"/>
      <c r="K14" s="457"/>
      <c r="L14" s="455"/>
      <c r="M14" s="457"/>
      <c r="N14" s="408"/>
      <c r="O14" s="462">
        <f t="shared" si="0"/>
        <v>10000</v>
      </c>
      <c r="P14" s="462"/>
      <c r="Q14" s="462">
        <f t="shared" si="4"/>
        <v>10000</v>
      </c>
      <c r="R14" s="462">
        <v>-10000</v>
      </c>
      <c r="S14" s="462">
        <f t="shared" si="1"/>
        <v>0</v>
      </c>
      <c r="T14" s="462"/>
      <c r="U14" s="537">
        <f t="shared" si="2"/>
        <v>0</v>
      </c>
      <c r="V14" s="549"/>
      <c r="W14" s="538">
        <f t="shared" si="3"/>
        <v>0</v>
      </c>
      <c r="X14" s="549"/>
      <c r="Y14" s="538">
        <f t="shared" si="3"/>
        <v>0</v>
      </c>
    </row>
    <row r="15" spans="1:25" ht="31.5" hidden="1">
      <c r="A15" s="459"/>
      <c r="B15" s="463" t="s">
        <v>831</v>
      </c>
      <c r="C15" s="408">
        <v>10000</v>
      </c>
      <c r="D15" s="455"/>
      <c r="E15" s="455"/>
      <c r="F15" s="454"/>
      <c r="G15" s="456"/>
      <c r="H15" s="455"/>
      <c r="I15" s="457"/>
      <c r="J15" s="455"/>
      <c r="K15" s="457"/>
      <c r="L15" s="455"/>
      <c r="M15" s="457"/>
      <c r="N15" s="408"/>
      <c r="O15" s="462">
        <f t="shared" si="0"/>
        <v>10000</v>
      </c>
      <c r="P15" s="462"/>
      <c r="Q15" s="462">
        <f t="shared" si="4"/>
        <v>10000</v>
      </c>
      <c r="R15" s="462">
        <v>-10000</v>
      </c>
      <c r="S15" s="462">
        <f t="shared" si="1"/>
        <v>0</v>
      </c>
      <c r="T15" s="462"/>
      <c r="U15" s="537">
        <f t="shared" si="2"/>
        <v>0</v>
      </c>
      <c r="V15" s="549"/>
      <c r="W15" s="538">
        <f t="shared" si="3"/>
        <v>0</v>
      </c>
      <c r="X15" s="549"/>
      <c r="Y15" s="538">
        <f t="shared" si="3"/>
        <v>0</v>
      </c>
    </row>
    <row r="16" spans="1:25" ht="47.25">
      <c r="A16" s="459"/>
      <c r="B16" s="461" t="s">
        <v>955</v>
      </c>
      <c r="C16" s="408">
        <v>10000</v>
      </c>
      <c r="D16" s="455"/>
      <c r="E16" s="455"/>
      <c r="F16" s="454"/>
      <c r="G16" s="456"/>
      <c r="H16" s="455"/>
      <c r="I16" s="457"/>
      <c r="J16" s="455"/>
      <c r="K16" s="457"/>
      <c r="L16" s="455"/>
      <c r="M16" s="457"/>
      <c r="N16" s="408"/>
      <c r="O16" s="462">
        <f t="shared" si="0"/>
        <v>10000</v>
      </c>
      <c r="P16" s="462"/>
      <c r="Q16" s="462">
        <f t="shared" si="4"/>
        <v>10000</v>
      </c>
      <c r="R16" s="462">
        <v>-9990</v>
      </c>
      <c r="S16" s="462">
        <f t="shared" si="1"/>
        <v>10</v>
      </c>
      <c r="T16" s="462"/>
      <c r="U16" s="537">
        <f t="shared" si="2"/>
        <v>10</v>
      </c>
      <c r="V16" s="549"/>
      <c r="W16" s="537">
        <f t="shared" si="3"/>
        <v>10</v>
      </c>
      <c r="X16" s="549"/>
      <c r="Y16" s="537">
        <f t="shared" si="3"/>
        <v>10</v>
      </c>
    </row>
    <row r="17" spans="1:25" ht="20.25" customHeight="1">
      <c r="A17" s="459" t="s">
        <v>431</v>
      </c>
      <c r="B17" s="464" t="s">
        <v>884</v>
      </c>
      <c r="C17" s="454">
        <f>SUM(C18:C20)</f>
        <v>5382</v>
      </c>
      <c r="D17" s="176"/>
      <c r="E17" s="176"/>
      <c r="F17" s="465" t="e">
        <f>SUM(#REF!)</f>
        <v>#REF!</v>
      </c>
      <c r="G17" s="465" t="e">
        <f>C17+F17</f>
        <v>#REF!</v>
      </c>
      <c r="H17" s="466" t="e">
        <f>SUM(#REF!)</f>
        <v>#REF!</v>
      </c>
      <c r="I17" s="457" t="e">
        <f>SUM(G17+H17)</f>
        <v>#REF!</v>
      </c>
      <c r="J17" s="466" t="e">
        <f>SUM(#REF!)</f>
        <v>#REF!</v>
      </c>
      <c r="K17" s="457" t="e">
        <f>SUM(I17+J17)</f>
        <v>#REF!</v>
      </c>
      <c r="L17" s="466" t="e">
        <f>SUM(#REF!)</f>
        <v>#REF!</v>
      </c>
      <c r="M17" s="457" t="e">
        <f>SUM(K17+L17)</f>
        <v>#REF!</v>
      </c>
      <c r="N17" s="454">
        <f>SUM(N18:N20)</f>
        <v>0</v>
      </c>
      <c r="O17" s="455">
        <f t="shared" si="0"/>
        <v>5382</v>
      </c>
      <c r="P17" s="455">
        <f>SUM(P18:P20)</f>
        <v>0</v>
      </c>
      <c r="Q17" s="455">
        <f>O17+P17</f>
        <v>5382</v>
      </c>
      <c r="R17" s="455">
        <f>SUM(R18:R20)</f>
        <v>0</v>
      </c>
      <c r="S17" s="455">
        <f t="shared" si="1"/>
        <v>5382</v>
      </c>
      <c r="T17" s="455">
        <f>SUM(T18:T20)</f>
        <v>0</v>
      </c>
      <c r="U17" s="538">
        <f t="shared" si="2"/>
        <v>5382</v>
      </c>
      <c r="V17" s="499">
        <f>SUM(V18:V20)</f>
        <v>-1500</v>
      </c>
      <c r="W17" s="538">
        <f t="shared" si="3"/>
        <v>3882</v>
      </c>
      <c r="X17" s="499">
        <f>SUM(X18:X20)</f>
        <v>0</v>
      </c>
      <c r="Y17" s="538">
        <f t="shared" si="3"/>
        <v>3882</v>
      </c>
    </row>
    <row r="18" spans="1:25" ht="30.75" customHeight="1">
      <c r="A18" s="459"/>
      <c r="B18" s="467" t="s">
        <v>982</v>
      </c>
      <c r="C18" s="408">
        <v>3450</v>
      </c>
      <c r="D18" s="176"/>
      <c r="E18" s="176"/>
      <c r="F18" s="465"/>
      <c r="G18" s="465"/>
      <c r="H18" s="466"/>
      <c r="I18" s="457"/>
      <c r="J18" s="466"/>
      <c r="K18" s="457"/>
      <c r="L18" s="466"/>
      <c r="M18" s="457"/>
      <c r="N18" s="408"/>
      <c r="O18" s="462">
        <f t="shared" si="0"/>
        <v>3450</v>
      </c>
      <c r="P18" s="462"/>
      <c r="Q18" s="462">
        <f t="shared" si="4"/>
        <v>3450</v>
      </c>
      <c r="R18" s="462"/>
      <c r="S18" s="462">
        <f t="shared" si="1"/>
        <v>3450</v>
      </c>
      <c r="T18" s="462"/>
      <c r="U18" s="537">
        <f t="shared" si="2"/>
        <v>3450</v>
      </c>
      <c r="V18" s="549">
        <v>-120</v>
      </c>
      <c r="W18" s="537">
        <f t="shared" si="3"/>
        <v>3330</v>
      </c>
      <c r="X18" s="549"/>
      <c r="Y18" s="537">
        <f t="shared" si="3"/>
        <v>3330</v>
      </c>
    </row>
    <row r="19" spans="1:25" ht="30.75" customHeight="1" hidden="1">
      <c r="A19" s="459"/>
      <c r="B19" s="467" t="s">
        <v>981</v>
      </c>
      <c r="C19" s="408">
        <v>1380</v>
      </c>
      <c r="D19" s="176"/>
      <c r="E19" s="176"/>
      <c r="F19" s="465"/>
      <c r="G19" s="465"/>
      <c r="H19" s="466"/>
      <c r="I19" s="457"/>
      <c r="J19" s="466"/>
      <c r="K19" s="457"/>
      <c r="L19" s="466"/>
      <c r="M19" s="457"/>
      <c r="N19" s="408"/>
      <c r="O19" s="462">
        <f t="shared" si="0"/>
        <v>1380</v>
      </c>
      <c r="P19" s="462"/>
      <c r="Q19" s="462">
        <f t="shared" si="4"/>
        <v>1380</v>
      </c>
      <c r="R19" s="462"/>
      <c r="S19" s="462">
        <f t="shared" si="1"/>
        <v>1380</v>
      </c>
      <c r="T19" s="462"/>
      <c r="U19" s="537">
        <f t="shared" si="2"/>
        <v>1380</v>
      </c>
      <c r="V19" s="549">
        <v>-1380</v>
      </c>
      <c r="W19" s="537">
        <f t="shared" si="3"/>
        <v>0</v>
      </c>
      <c r="X19" s="549"/>
      <c r="Y19" s="537">
        <f t="shared" si="3"/>
        <v>0</v>
      </c>
    </row>
    <row r="20" spans="1:25" ht="33.75" customHeight="1">
      <c r="A20" s="459"/>
      <c r="B20" s="461" t="s">
        <v>980</v>
      </c>
      <c r="C20" s="408">
        <v>552</v>
      </c>
      <c r="D20" s="176"/>
      <c r="E20" s="176"/>
      <c r="F20" s="465"/>
      <c r="G20" s="465"/>
      <c r="H20" s="466"/>
      <c r="I20" s="457"/>
      <c r="J20" s="466"/>
      <c r="K20" s="457"/>
      <c r="L20" s="466"/>
      <c r="M20" s="457"/>
      <c r="N20" s="408"/>
      <c r="O20" s="462">
        <f t="shared" si="0"/>
        <v>552</v>
      </c>
      <c r="P20" s="462"/>
      <c r="Q20" s="462">
        <f t="shared" si="4"/>
        <v>552</v>
      </c>
      <c r="R20" s="462"/>
      <c r="S20" s="462">
        <f t="shared" si="1"/>
        <v>552</v>
      </c>
      <c r="T20" s="462"/>
      <c r="U20" s="537">
        <f t="shared" si="2"/>
        <v>552</v>
      </c>
      <c r="V20" s="549"/>
      <c r="W20" s="537">
        <f t="shared" si="3"/>
        <v>552</v>
      </c>
      <c r="X20" s="549"/>
      <c r="Y20" s="537">
        <f t="shared" si="3"/>
        <v>552</v>
      </c>
    </row>
    <row r="21" spans="1:33" s="173" customFormat="1" ht="15.75">
      <c r="A21" s="459" t="s">
        <v>432</v>
      </c>
      <c r="B21" s="460" t="s">
        <v>1063</v>
      </c>
      <c r="C21" s="454">
        <f>C22+C23+C25+C90</f>
        <v>313299</v>
      </c>
      <c r="D21" s="455" t="e">
        <f>SUM(#REF!)</f>
        <v>#REF!</v>
      </c>
      <c r="E21" s="455" t="e">
        <f>SUM(#REF!)</f>
        <v>#REF!</v>
      </c>
      <c r="F21" s="454" t="e">
        <f>SUM(#REF!)</f>
        <v>#REF!</v>
      </c>
      <c r="G21" s="454" t="e">
        <f>C21+F21</f>
        <v>#REF!</v>
      </c>
      <c r="H21" s="455" t="e">
        <f>SUM(#REF!)</f>
        <v>#REF!</v>
      </c>
      <c r="I21" s="457" t="e">
        <f>SUM(G21+H21)</f>
        <v>#REF!</v>
      </c>
      <c r="J21" s="455" t="e">
        <f>#REF!+#REF!+#REF!+#REF!</f>
        <v>#REF!</v>
      </c>
      <c r="K21" s="457" t="e">
        <f>SUM(I21+J21)</f>
        <v>#REF!</v>
      </c>
      <c r="L21" s="455" t="e">
        <f>#REF!+#REF!+#REF!+#REF!</f>
        <v>#REF!</v>
      </c>
      <c r="M21" s="457" t="e">
        <f>SUM(K21+L21)</f>
        <v>#REF!</v>
      </c>
      <c r="N21" s="454">
        <f>N22+N23+N25+N90</f>
        <v>0</v>
      </c>
      <c r="O21" s="455">
        <f t="shared" si="0"/>
        <v>313299</v>
      </c>
      <c r="P21" s="455">
        <f>P22</f>
        <v>0</v>
      </c>
      <c r="Q21" s="455">
        <f>O21+P21+Q29</f>
        <v>740259</v>
      </c>
      <c r="R21" s="455">
        <f>R22+R23+R25+R90+R29</f>
        <v>-248182</v>
      </c>
      <c r="S21" s="455">
        <f t="shared" si="1"/>
        <v>492077</v>
      </c>
      <c r="T21" s="455">
        <f>T22+T23+T25+T90+T29</f>
        <v>0</v>
      </c>
      <c r="U21" s="538">
        <f>S21+T21</f>
        <v>492077</v>
      </c>
      <c r="V21" s="538">
        <f>V23+V25+V29+V87+V88+V89</f>
        <v>16560</v>
      </c>
      <c r="W21" s="538">
        <f>W23+W25+W29</f>
        <v>508637</v>
      </c>
      <c r="X21" s="538">
        <f>X23+X25+X29+X87+X88+X89</f>
        <v>-6880</v>
      </c>
      <c r="Y21" s="538">
        <f>Y23+Y25+Y29</f>
        <v>501757</v>
      </c>
      <c r="Z21" s="355"/>
      <c r="AA21" s="355"/>
      <c r="AB21" s="355"/>
      <c r="AC21" s="356"/>
      <c r="AD21" s="356"/>
      <c r="AE21" s="333"/>
      <c r="AF21" s="333"/>
      <c r="AG21" s="333"/>
    </row>
    <row r="22" spans="1:33" s="173" customFormat="1" ht="47.25" hidden="1">
      <c r="A22" s="459"/>
      <c r="B22" s="463" t="s">
        <v>109</v>
      </c>
      <c r="C22" s="408">
        <v>1000</v>
      </c>
      <c r="D22" s="455"/>
      <c r="E22" s="455"/>
      <c r="F22" s="454"/>
      <c r="G22" s="454"/>
      <c r="H22" s="455"/>
      <c r="I22" s="457"/>
      <c r="J22" s="455"/>
      <c r="K22" s="457"/>
      <c r="L22" s="455"/>
      <c r="M22" s="457"/>
      <c r="N22" s="408"/>
      <c r="O22" s="462">
        <f t="shared" si="0"/>
        <v>1000</v>
      </c>
      <c r="P22" s="462"/>
      <c r="Q22" s="462">
        <f t="shared" si="4"/>
        <v>1000</v>
      </c>
      <c r="R22" s="462">
        <v>-1000</v>
      </c>
      <c r="S22" s="462">
        <f t="shared" si="1"/>
        <v>0</v>
      </c>
      <c r="T22" s="462"/>
      <c r="U22" s="537">
        <f t="shared" si="2"/>
        <v>0</v>
      </c>
      <c r="V22" s="550"/>
      <c r="W22" s="538">
        <f t="shared" si="3"/>
        <v>0</v>
      </c>
      <c r="X22" s="550"/>
      <c r="Y22" s="538">
        <f t="shared" si="3"/>
        <v>0</v>
      </c>
      <c r="Z22" s="355"/>
      <c r="AA22" s="355"/>
      <c r="AB22" s="355"/>
      <c r="AC22" s="356"/>
      <c r="AD22" s="356"/>
      <c r="AE22" s="333"/>
      <c r="AF22" s="333"/>
      <c r="AG22" s="333"/>
    </row>
    <row r="23" spans="1:33" s="173" customFormat="1" ht="47.25">
      <c r="A23" s="459"/>
      <c r="B23" s="460" t="s">
        <v>235</v>
      </c>
      <c r="C23" s="454">
        <f>C24</f>
        <v>298198</v>
      </c>
      <c r="D23" s="455"/>
      <c r="E23" s="455"/>
      <c r="F23" s="454"/>
      <c r="G23" s="454"/>
      <c r="H23" s="455"/>
      <c r="I23" s="457"/>
      <c r="J23" s="455"/>
      <c r="K23" s="457"/>
      <c r="L23" s="455"/>
      <c r="M23" s="457"/>
      <c r="N23" s="454">
        <f>N24</f>
        <v>0</v>
      </c>
      <c r="O23" s="455">
        <f t="shared" si="0"/>
        <v>298198</v>
      </c>
      <c r="P23" s="455">
        <f>P24</f>
        <v>0</v>
      </c>
      <c r="Q23" s="455">
        <f t="shared" si="4"/>
        <v>298198</v>
      </c>
      <c r="R23" s="455">
        <f>R24</f>
        <v>1</v>
      </c>
      <c r="S23" s="455">
        <f t="shared" si="1"/>
        <v>298199</v>
      </c>
      <c r="T23" s="455">
        <f>T24</f>
        <v>0</v>
      </c>
      <c r="U23" s="538">
        <f t="shared" si="2"/>
        <v>298199</v>
      </c>
      <c r="V23" s="538">
        <f>V24</f>
        <v>0</v>
      </c>
      <c r="W23" s="538">
        <f t="shared" si="3"/>
        <v>298199</v>
      </c>
      <c r="X23" s="538">
        <f>X24</f>
        <v>0</v>
      </c>
      <c r="Y23" s="538">
        <f t="shared" si="3"/>
        <v>298199</v>
      </c>
      <c r="Z23" s="355"/>
      <c r="AA23" s="355"/>
      <c r="AB23" s="355"/>
      <c r="AC23" s="356"/>
      <c r="AD23" s="356"/>
      <c r="AE23" s="333"/>
      <c r="AF23" s="333"/>
      <c r="AG23" s="333"/>
    </row>
    <row r="24" spans="1:33" s="173" customFormat="1" ht="15.75">
      <c r="A24" s="459"/>
      <c r="B24" s="463" t="s">
        <v>743</v>
      </c>
      <c r="C24" s="408">
        <v>298198</v>
      </c>
      <c r="D24" s="455"/>
      <c r="E24" s="455"/>
      <c r="F24" s="454"/>
      <c r="G24" s="454"/>
      <c r="H24" s="455"/>
      <c r="I24" s="457"/>
      <c r="J24" s="455"/>
      <c r="K24" s="457"/>
      <c r="L24" s="455"/>
      <c r="M24" s="457"/>
      <c r="N24" s="408"/>
      <c r="O24" s="462">
        <f t="shared" si="0"/>
        <v>298198</v>
      </c>
      <c r="P24" s="462"/>
      <c r="Q24" s="462">
        <f t="shared" si="4"/>
        <v>298198</v>
      </c>
      <c r="R24" s="462">
        <v>1</v>
      </c>
      <c r="S24" s="462">
        <f t="shared" si="1"/>
        <v>298199</v>
      </c>
      <c r="T24" s="462"/>
      <c r="U24" s="537">
        <f t="shared" si="2"/>
        <v>298199</v>
      </c>
      <c r="V24" s="494"/>
      <c r="W24" s="537">
        <f t="shared" si="3"/>
        <v>298199</v>
      </c>
      <c r="X24" s="494"/>
      <c r="Y24" s="537">
        <f t="shared" si="3"/>
        <v>298199</v>
      </c>
      <c r="Z24" s="355"/>
      <c r="AA24" s="355"/>
      <c r="AB24" s="355"/>
      <c r="AC24" s="356"/>
      <c r="AD24" s="356"/>
      <c r="AE24" s="333"/>
      <c r="AF24" s="333"/>
      <c r="AG24" s="333"/>
    </row>
    <row r="25" spans="1:33" s="173" customFormat="1" ht="48" customHeight="1">
      <c r="A25" s="459"/>
      <c r="B25" s="460" t="s">
        <v>254</v>
      </c>
      <c r="C25" s="454">
        <f>SUM(C26,C27)</f>
        <v>11601</v>
      </c>
      <c r="D25" s="455"/>
      <c r="E25" s="455"/>
      <c r="F25" s="454"/>
      <c r="G25" s="454"/>
      <c r="H25" s="455"/>
      <c r="I25" s="457"/>
      <c r="J25" s="455"/>
      <c r="K25" s="457"/>
      <c r="L25" s="455"/>
      <c r="M25" s="457"/>
      <c r="N25" s="454">
        <f>SUM(N26,N27)</f>
        <v>0</v>
      </c>
      <c r="O25" s="455">
        <f t="shared" si="0"/>
        <v>11601</v>
      </c>
      <c r="P25" s="455">
        <f>SUM(P26:P27)</f>
        <v>0</v>
      </c>
      <c r="Q25" s="455">
        <f>O25+P25</f>
        <v>11601</v>
      </c>
      <c r="R25" s="455">
        <f>SUM(R26:R28)</f>
        <v>112641</v>
      </c>
      <c r="S25" s="455">
        <f>SUM(S26:S28)</f>
        <v>124242</v>
      </c>
      <c r="T25" s="455">
        <f>SUM(T26:T28)</f>
        <v>0</v>
      </c>
      <c r="U25" s="538">
        <f t="shared" si="2"/>
        <v>124242</v>
      </c>
      <c r="V25" s="499">
        <f>V27+V28</f>
        <v>5160</v>
      </c>
      <c r="W25" s="538">
        <f t="shared" si="3"/>
        <v>129402</v>
      </c>
      <c r="X25" s="499">
        <f>X27+X28</f>
        <v>0</v>
      </c>
      <c r="Y25" s="538">
        <f t="shared" si="3"/>
        <v>129402</v>
      </c>
      <c r="Z25" s="355"/>
      <c r="AA25" s="355"/>
      <c r="AB25" s="355"/>
      <c r="AC25" s="356"/>
      <c r="AD25" s="356"/>
      <c r="AE25" s="333"/>
      <c r="AF25" s="333"/>
      <c r="AG25" s="333"/>
    </row>
    <row r="26" spans="1:33" s="173" customFormat="1" ht="49.5" customHeight="1" hidden="1">
      <c r="A26" s="459"/>
      <c r="B26" s="461" t="s">
        <v>744</v>
      </c>
      <c r="C26" s="408">
        <v>8092</v>
      </c>
      <c r="D26" s="455"/>
      <c r="E26" s="455"/>
      <c r="F26" s="454"/>
      <c r="G26" s="454"/>
      <c r="H26" s="455"/>
      <c r="I26" s="457"/>
      <c r="J26" s="455"/>
      <c r="K26" s="457"/>
      <c r="L26" s="455"/>
      <c r="M26" s="457"/>
      <c r="N26" s="408"/>
      <c r="O26" s="462">
        <f t="shared" si="0"/>
        <v>8092</v>
      </c>
      <c r="P26" s="462"/>
      <c r="Q26" s="462">
        <f t="shared" si="4"/>
        <v>8092</v>
      </c>
      <c r="R26" s="462">
        <v>-8092</v>
      </c>
      <c r="S26" s="462">
        <f t="shared" si="1"/>
        <v>0</v>
      </c>
      <c r="T26" s="462"/>
      <c r="U26" s="537">
        <f t="shared" si="2"/>
        <v>0</v>
      </c>
      <c r="V26" s="550"/>
      <c r="W26" s="538">
        <f t="shared" si="3"/>
        <v>0</v>
      </c>
      <c r="X26" s="550"/>
      <c r="Y26" s="538">
        <f t="shared" si="3"/>
        <v>0</v>
      </c>
      <c r="Z26" s="355"/>
      <c r="AA26" s="355"/>
      <c r="AB26" s="355"/>
      <c r="AC26" s="356"/>
      <c r="AD26" s="356"/>
      <c r="AE26" s="333"/>
      <c r="AF26" s="333"/>
      <c r="AG26" s="333"/>
    </row>
    <row r="27" spans="1:33" s="173" customFormat="1" ht="31.5" customHeight="1">
      <c r="A27" s="459"/>
      <c r="B27" s="461" t="s">
        <v>528</v>
      </c>
      <c r="C27" s="408">
        <v>3509</v>
      </c>
      <c r="D27" s="455"/>
      <c r="E27" s="455"/>
      <c r="F27" s="454"/>
      <c r="G27" s="454"/>
      <c r="H27" s="455"/>
      <c r="I27" s="457"/>
      <c r="J27" s="455"/>
      <c r="K27" s="457"/>
      <c r="L27" s="455"/>
      <c r="M27" s="457"/>
      <c r="N27" s="408"/>
      <c r="O27" s="462">
        <f t="shared" si="0"/>
        <v>3509</v>
      </c>
      <c r="P27" s="462"/>
      <c r="Q27" s="462">
        <f t="shared" si="4"/>
        <v>3509</v>
      </c>
      <c r="R27" s="462">
        <v>26012</v>
      </c>
      <c r="S27" s="462">
        <f t="shared" si="1"/>
        <v>29521</v>
      </c>
      <c r="T27" s="462"/>
      <c r="U27" s="537">
        <f t="shared" si="2"/>
        <v>29521</v>
      </c>
      <c r="V27" s="550"/>
      <c r="W27" s="537">
        <f t="shared" si="3"/>
        <v>29521</v>
      </c>
      <c r="X27" s="550"/>
      <c r="Y27" s="537">
        <f t="shared" si="3"/>
        <v>29521</v>
      </c>
      <c r="Z27" s="355"/>
      <c r="AA27" s="355"/>
      <c r="AB27" s="355"/>
      <c r="AC27" s="356"/>
      <c r="AD27" s="356"/>
      <c r="AE27" s="333"/>
      <c r="AF27" s="333"/>
      <c r="AG27" s="333"/>
    </row>
    <row r="28" spans="1:33" s="173" customFormat="1" ht="47.25" customHeight="1">
      <c r="A28" s="459"/>
      <c r="B28" s="500" t="s">
        <v>855</v>
      </c>
      <c r="C28" s="408"/>
      <c r="D28" s="455"/>
      <c r="E28" s="455"/>
      <c r="F28" s="454"/>
      <c r="G28" s="454"/>
      <c r="H28" s="455"/>
      <c r="I28" s="457"/>
      <c r="J28" s="455"/>
      <c r="K28" s="457"/>
      <c r="L28" s="455"/>
      <c r="M28" s="457"/>
      <c r="N28" s="408"/>
      <c r="O28" s="462"/>
      <c r="P28" s="462"/>
      <c r="Q28" s="462">
        <f t="shared" si="4"/>
        <v>0</v>
      </c>
      <c r="R28" s="462">
        <v>94721</v>
      </c>
      <c r="S28" s="462">
        <f t="shared" si="1"/>
        <v>94721</v>
      </c>
      <c r="T28" s="462"/>
      <c r="U28" s="537">
        <f t="shared" si="2"/>
        <v>94721</v>
      </c>
      <c r="V28" s="494">
        <v>5160</v>
      </c>
      <c r="W28" s="537">
        <f t="shared" si="3"/>
        <v>99881</v>
      </c>
      <c r="X28" s="494"/>
      <c r="Y28" s="537">
        <f t="shared" si="3"/>
        <v>99881</v>
      </c>
      <c r="Z28" s="355"/>
      <c r="AA28" s="355"/>
      <c r="AB28" s="355"/>
      <c r="AC28" s="356"/>
      <c r="AD28" s="356"/>
      <c r="AE28" s="333"/>
      <c r="AF28" s="333"/>
      <c r="AG28" s="333"/>
    </row>
    <row r="29" spans="1:33" s="173" customFormat="1" ht="46.5" customHeight="1">
      <c r="A29" s="468"/>
      <c r="B29" s="460" t="s">
        <v>535</v>
      </c>
      <c r="C29" s="454">
        <f>SUM(C30:C90)</f>
        <v>429460</v>
      </c>
      <c r="D29" s="475"/>
      <c r="E29" s="475"/>
      <c r="F29" s="457"/>
      <c r="G29" s="431"/>
      <c r="H29" s="431"/>
      <c r="I29" s="470"/>
      <c r="J29" s="431"/>
      <c r="K29" s="470"/>
      <c r="L29" s="431"/>
      <c r="M29" s="470"/>
      <c r="N29" s="454">
        <f>SUM(N30:N90)</f>
        <v>0</v>
      </c>
      <c r="O29" s="455">
        <f aca="true" t="shared" si="5" ref="O29:O78">C29+N29</f>
        <v>429460</v>
      </c>
      <c r="P29" s="470"/>
      <c r="Q29" s="455">
        <f>SUM(Q30:Q86)</f>
        <v>426960</v>
      </c>
      <c r="R29" s="455">
        <f>SUM(R30:R86)</f>
        <v>-357324</v>
      </c>
      <c r="S29" s="455">
        <f t="shared" si="1"/>
        <v>69636</v>
      </c>
      <c r="T29" s="455">
        <f>SUM(T30:T86)</f>
        <v>0</v>
      </c>
      <c r="U29" s="538">
        <f t="shared" si="2"/>
        <v>69636</v>
      </c>
      <c r="V29" s="499">
        <v>11400</v>
      </c>
      <c r="W29" s="538">
        <f t="shared" si="3"/>
        <v>81036</v>
      </c>
      <c r="X29" s="499">
        <f>SUM(X30:X86)</f>
        <v>-6880</v>
      </c>
      <c r="Y29" s="538">
        <f t="shared" si="3"/>
        <v>74156</v>
      </c>
      <c r="Z29" s="355"/>
      <c r="AA29" s="355"/>
      <c r="AB29" s="355"/>
      <c r="AC29" s="356"/>
      <c r="AD29" s="356"/>
      <c r="AE29" s="333"/>
      <c r="AF29" s="333"/>
      <c r="AG29" s="333"/>
    </row>
    <row r="30" spans="1:33" s="173" customFormat="1" ht="31.5">
      <c r="A30" s="471"/>
      <c r="B30" s="463" t="s">
        <v>1023</v>
      </c>
      <c r="C30" s="408">
        <v>15000</v>
      </c>
      <c r="D30" s="475"/>
      <c r="E30" s="475"/>
      <c r="F30" s="457"/>
      <c r="G30" s="431"/>
      <c r="H30" s="431"/>
      <c r="I30" s="470"/>
      <c r="J30" s="431"/>
      <c r="K30" s="470"/>
      <c r="L30" s="431"/>
      <c r="M30" s="470"/>
      <c r="N30" s="408"/>
      <c r="O30" s="462">
        <f t="shared" si="5"/>
        <v>15000</v>
      </c>
      <c r="P30" s="470"/>
      <c r="Q30" s="462">
        <v>15000</v>
      </c>
      <c r="R30" s="470">
        <v>-1596</v>
      </c>
      <c r="S30" s="462">
        <f t="shared" si="1"/>
        <v>13404</v>
      </c>
      <c r="T30" s="462"/>
      <c r="U30" s="537">
        <f t="shared" si="2"/>
        <v>13404</v>
      </c>
      <c r="V30" s="550"/>
      <c r="W30" s="537">
        <f t="shared" si="3"/>
        <v>13404</v>
      </c>
      <c r="X30" s="492">
        <v>-38</v>
      </c>
      <c r="Y30" s="537">
        <f t="shared" si="3"/>
        <v>13366</v>
      </c>
      <c r="Z30" s="355"/>
      <c r="AA30" s="355"/>
      <c r="AB30" s="355"/>
      <c r="AC30" s="356"/>
      <c r="AD30" s="356"/>
      <c r="AE30" s="333"/>
      <c r="AF30" s="333"/>
      <c r="AG30" s="333"/>
    </row>
    <row r="31" spans="1:33" s="173" customFormat="1" ht="0.75" customHeight="1">
      <c r="A31" s="471"/>
      <c r="B31" s="463" t="s">
        <v>448</v>
      </c>
      <c r="C31" s="408">
        <v>22000</v>
      </c>
      <c r="D31" s="475"/>
      <c r="E31" s="475"/>
      <c r="F31" s="457"/>
      <c r="G31" s="431"/>
      <c r="H31" s="431"/>
      <c r="I31" s="470"/>
      <c r="J31" s="431"/>
      <c r="K31" s="470"/>
      <c r="L31" s="431"/>
      <c r="M31" s="470"/>
      <c r="N31" s="408"/>
      <c r="O31" s="462">
        <f t="shared" si="5"/>
        <v>22000</v>
      </c>
      <c r="P31" s="470"/>
      <c r="Q31" s="462">
        <f t="shared" si="4"/>
        <v>22000</v>
      </c>
      <c r="R31" s="470">
        <v>-22000</v>
      </c>
      <c r="S31" s="462">
        <f t="shared" si="1"/>
        <v>0</v>
      </c>
      <c r="T31" s="462"/>
      <c r="U31" s="537">
        <f t="shared" si="2"/>
        <v>0</v>
      </c>
      <c r="V31" s="550"/>
      <c r="W31" s="537">
        <f t="shared" si="3"/>
        <v>0</v>
      </c>
      <c r="X31" s="550"/>
      <c r="Y31" s="537">
        <f t="shared" si="3"/>
        <v>0</v>
      </c>
      <c r="Z31" s="355"/>
      <c r="AA31" s="355"/>
      <c r="AB31" s="355"/>
      <c r="AC31" s="356"/>
      <c r="AD31" s="356"/>
      <c r="AE31" s="333"/>
      <c r="AF31" s="333"/>
      <c r="AG31" s="333"/>
    </row>
    <row r="32" spans="1:33" s="173" customFormat="1" ht="33.75" customHeight="1">
      <c r="A32" s="471"/>
      <c r="B32" s="463" t="s">
        <v>313</v>
      </c>
      <c r="C32" s="408">
        <v>28000</v>
      </c>
      <c r="D32" s="475"/>
      <c r="E32" s="475"/>
      <c r="F32" s="457"/>
      <c r="G32" s="431"/>
      <c r="H32" s="431"/>
      <c r="I32" s="470"/>
      <c r="J32" s="431"/>
      <c r="K32" s="470"/>
      <c r="L32" s="431"/>
      <c r="M32" s="470"/>
      <c r="N32" s="408"/>
      <c r="O32" s="462">
        <f t="shared" si="5"/>
        <v>28000</v>
      </c>
      <c r="P32" s="470"/>
      <c r="Q32" s="462">
        <f t="shared" si="4"/>
        <v>28000</v>
      </c>
      <c r="R32" s="470">
        <v>-9270</v>
      </c>
      <c r="S32" s="462">
        <f t="shared" si="1"/>
        <v>18730</v>
      </c>
      <c r="T32" s="462"/>
      <c r="U32" s="537">
        <f t="shared" si="2"/>
        <v>18730</v>
      </c>
      <c r="V32" s="550"/>
      <c r="W32" s="537">
        <f t="shared" si="3"/>
        <v>18730</v>
      </c>
      <c r="X32" s="492">
        <v>-396</v>
      </c>
      <c r="Y32" s="537">
        <f t="shared" si="3"/>
        <v>18334</v>
      </c>
      <c r="Z32" s="355"/>
      <c r="AA32" s="355"/>
      <c r="AB32" s="355"/>
      <c r="AC32" s="356"/>
      <c r="AD32" s="356"/>
      <c r="AE32" s="333"/>
      <c r="AF32" s="333"/>
      <c r="AG32" s="333"/>
    </row>
    <row r="33" spans="1:33" s="173" customFormat="1" ht="48" customHeight="1" hidden="1">
      <c r="A33" s="471"/>
      <c r="B33" s="463" t="s">
        <v>449</v>
      </c>
      <c r="C33" s="408">
        <v>500</v>
      </c>
      <c r="D33" s="475"/>
      <c r="E33" s="475"/>
      <c r="F33" s="457"/>
      <c r="G33" s="431"/>
      <c r="H33" s="431"/>
      <c r="I33" s="470"/>
      <c r="J33" s="431"/>
      <c r="K33" s="470"/>
      <c r="L33" s="431"/>
      <c r="M33" s="470"/>
      <c r="N33" s="408"/>
      <c r="O33" s="462">
        <f t="shared" si="5"/>
        <v>500</v>
      </c>
      <c r="P33" s="470"/>
      <c r="Q33" s="462">
        <f t="shared" si="4"/>
        <v>500</v>
      </c>
      <c r="R33" s="470">
        <v>-500</v>
      </c>
      <c r="S33" s="462">
        <f t="shared" si="1"/>
        <v>0</v>
      </c>
      <c r="T33" s="462"/>
      <c r="U33" s="537">
        <f t="shared" si="2"/>
        <v>0</v>
      </c>
      <c r="V33" s="550"/>
      <c r="W33" s="537">
        <f t="shared" si="3"/>
        <v>0</v>
      </c>
      <c r="X33" s="492"/>
      <c r="Y33" s="537">
        <f t="shared" si="3"/>
        <v>0</v>
      </c>
      <c r="Z33" s="355"/>
      <c r="AA33" s="355"/>
      <c r="AB33" s="355"/>
      <c r="AC33" s="356"/>
      <c r="AD33" s="356"/>
      <c r="AE33" s="333"/>
      <c r="AF33" s="333"/>
      <c r="AG33" s="333"/>
    </row>
    <row r="34" spans="1:33" s="173" customFormat="1" ht="18.75" customHeight="1" hidden="1">
      <c r="A34" s="471"/>
      <c r="B34" s="463" t="s">
        <v>450</v>
      </c>
      <c r="C34" s="408">
        <v>6000</v>
      </c>
      <c r="D34" s="475"/>
      <c r="E34" s="475"/>
      <c r="F34" s="457"/>
      <c r="G34" s="431"/>
      <c r="H34" s="431"/>
      <c r="I34" s="470"/>
      <c r="J34" s="431"/>
      <c r="K34" s="470"/>
      <c r="L34" s="431"/>
      <c r="M34" s="470"/>
      <c r="N34" s="408"/>
      <c r="O34" s="462">
        <f t="shared" si="5"/>
        <v>6000</v>
      </c>
      <c r="P34" s="470"/>
      <c r="Q34" s="462">
        <f t="shared" si="4"/>
        <v>6000</v>
      </c>
      <c r="R34" s="470">
        <v>-6000</v>
      </c>
      <c r="S34" s="462">
        <f t="shared" si="1"/>
        <v>0</v>
      </c>
      <c r="T34" s="462"/>
      <c r="U34" s="537">
        <f t="shared" si="2"/>
        <v>0</v>
      </c>
      <c r="V34" s="550"/>
      <c r="W34" s="537">
        <f t="shared" si="3"/>
        <v>0</v>
      </c>
      <c r="X34" s="492"/>
      <c r="Y34" s="537">
        <f t="shared" si="3"/>
        <v>0</v>
      </c>
      <c r="Z34" s="355"/>
      <c r="AA34" s="355"/>
      <c r="AB34" s="355"/>
      <c r="AC34" s="356"/>
      <c r="AD34" s="356"/>
      <c r="AE34" s="333"/>
      <c r="AF34" s="333"/>
      <c r="AG34" s="333"/>
    </row>
    <row r="35" spans="1:33" s="173" customFormat="1" ht="33" customHeight="1" hidden="1">
      <c r="A35" s="471"/>
      <c r="B35" s="463" t="s">
        <v>451</v>
      </c>
      <c r="C35" s="408">
        <v>500</v>
      </c>
      <c r="D35" s="475"/>
      <c r="E35" s="475"/>
      <c r="F35" s="457"/>
      <c r="G35" s="431"/>
      <c r="H35" s="431"/>
      <c r="I35" s="470"/>
      <c r="J35" s="431"/>
      <c r="K35" s="470"/>
      <c r="L35" s="431"/>
      <c r="M35" s="470"/>
      <c r="N35" s="408"/>
      <c r="O35" s="462">
        <f t="shared" si="5"/>
        <v>500</v>
      </c>
      <c r="P35" s="470"/>
      <c r="Q35" s="462">
        <f t="shared" si="4"/>
        <v>500</v>
      </c>
      <c r="R35" s="470">
        <v>-500</v>
      </c>
      <c r="S35" s="462">
        <f t="shared" si="1"/>
        <v>0</v>
      </c>
      <c r="T35" s="462"/>
      <c r="U35" s="537">
        <f t="shared" si="2"/>
        <v>0</v>
      </c>
      <c r="V35" s="550"/>
      <c r="W35" s="537">
        <f t="shared" si="3"/>
        <v>0</v>
      </c>
      <c r="X35" s="492"/>
      <c r="Y35" s="537">
        <f t="shared" si="3"/>
        <v>0</v>
      </c>
      <c r="Z35" s="355"/>
      <c r="AA35" s="355"/>
      <c r="AB35" s="355"/>
      <c r="AC35" s="356"/>
      <c r="AD35" s="356"/>
      <c r="AE35" s="333"/>
      <c r="AF35" s="333"/>
      <c r="AG35" s="333"/>
    </row>
    <row r="36" spans="1:33" s="173" customFormat="1" ht="33" customHeight="1" hidden="1">
      <c r="A36" s="471"/>
      <c r="B36" s="463" t="s">
        <v>452</v>
      </c>
      <c r="C36" s="408">
        <v>560</v>
      </c>
      <c r="D36" s="475"/>
      <c r="E36" s="475"/>
      <c r="F36" s="457"/>
      <c r="G36" s="431"/>
      <c r="H36" s="431"/>
      <c r="I36" s="470"/>
      <c r="J36" s="431"/>
      <c r="K36" s="470"/>
      <c r="L36" s="431"/>
      <c r="M36" s="470"/>
      <c r="N36" s="408"/>
      <c r="O36" s="462">
        <f t="shared" si="5"/>
        <v>560</v>
      </c>
      <c r="P36" s="470"/>
      <c r="Q36" s="462">
        <f t="shared" si="4"/>
        <v>560</v>
      </c>
      <c r="R36" s="470">
        <v>-560</v>
      </c>
      <c r="S36" s="462">
        <f t="shared" si="1"/>
        <v>0</v>
      </c>
      <c r="T36" s="462"/>
      <c r="U36" s="537">
        <f t="shared" si="2"/>
        <v>0</v>
      </c>
      <c r="V36" s="550"/>
      <c r="W36" s="537">
        <f t="shared" si="3"/>
        <v>0</v>
      </c>
      <c r="X36" s="492"/>
      <c r="Y36" s="537">
        <f t="shared" si="3"/>
        <v>0</v>
      </c>
      <c r="Z36" s="355"/>
      <c r="AA36" s="355"/>
      <c r="AB36" s="355"/>
      <c r="AC36" s="356"/>
      <c r="AD36" s="356"/>
      <c r="AE36" s="333"/>
      <c r="AF36" s="333"/>
      <c r="AG36" s="333"/>
    </row>
    <row r="37" spans="1:33" s="173" customFormat="1" ht="32.25" customHeight="1" hidden="1">
      <c r="A37" s="471"/>
      <c r="B37" s="463" t="s">
        <v>766</v>
      </c>
      <c r="C37" s="408">
        <v>560</v>
      </c>
      <c r="D37" s="475"/>
      <c r="E37" s="475"/>
      <c r="F37" s="457"/>
      <c r="G37" s="431"/>
      <c r="H37" s="431"/>
      <c r="I37" s="470"/>
      <c r="J37" s="431"/>
      <c r="K37" s="470"/>
      <c r="L37" s="431"/>
      <c r="M37" s="470"/>
      <c r="N37" s="408"/>
      <c r="O37" s="462">
        <f t="shared" si="5"/>
        <v>560</v>
      </c>
      <c r="P37" s="470"/>
      <c r="Q37" s="462">
        <f t="shared" si="4"/>
        <v>560</v>
      </c>
      <c r="R37" s="470">
        <v>-560</v>
      </c>
      <c r="S37" s="462">
        <f t="shared" si="1"/>
        <v>0</v>
      </c>
      <c r="T37" s="462"/>
      <c r="U37" s="537">
        <f t="shared" si="2"/>
        <v>0</v>
      </c>
      <c r="V37" s="550"/>
      <c r="W37" s="537">
        <f t="shared" si="3"/>
        <v>0</v>
      </c>
      <c r="X37" s="492"/>
      <c r="Y37" s="537">
        <f t="shared" si="3"/>
        <v>0</v>
      </c>
      <c r="Z37" s="355"/>
      <c r="AA37" s="355"/>
      <c r="AB37" s="355"/>
      <c r="AC37" s="356"/>
      <c r="AD37" s="356"/>
      <c r="AE37" s="333"/>
      <c r="AF37" s="333"/>
      <c r="AG37" s="333"/>
    </row>
    <row r="38" spans="1:33" s="173" customFormat="1" ht="33" customHeight="1" hidden="1">
      <c r="A38" s="471"/>
      <c r="B38" s="463" t="s">
        <v>767</v>
      </c>
      <c r="C38" s="408">
        <v>400</v>
      </c>
      <c r="D38" s="475"/>
      <c r="E38" s="475"/>
      <c r="F38" s="457"/>
      <c r="G38" s="431"/>
      <c r="H38" s="431"/>
      <c r="I38" s="470"/>
      <c r="J38" s="431"/>
      <c r="K38" s="470"/>
      <c r="L38" s="431"/>
      <c r="M38" s="470"/>
      <c r="N38" s="408"/>
      <c r="O38" s="462">
        <f t="shared" si="5"/>
        <v>400</v>
      </c>
      <c r="P38" s="470"/>
      <c r="Q38" s="462">
        <f t="shared" si="4"/>
        <v>400</v>
      </c>
      <c r="R38" s="470">
        <v>-400</v>
      </c>
      <c r="S38" s="462">
        <f t="shared" si="1"/>
        <v>0</v>
      </c>
      <c r="T38" s="462"/>
      <c r="U38" s="537">
        <f t="shared" si="2"/>
        <v>0</v>
      </c>
      <c r="V38" s="550"/>
      <c r="W38" s="537">
        <f t="shared" si="3"/>
        <v>0</v>
      </c>
      <c r="X38" s="492"/>
      <c r="Y38" s="537">
        <f t="shared" si="3"/>
        <v>0</v>
      </c>
      <c r="Z38" s="355"/>
      <c r="AA38" s="355"/>
      <c r="AB38" s="355"/>
      <c r="AC38" s="356"/>
      <c r="AD38" s="356"/>
      <c r="AE38" s="333"/>
      <c r="AF38" s="333"/>
      <c r="AG38" s="333"/>
    </row>
    <row r="39" spans="1:33" s="173" customFormat="1" ht="32.25" customHeight="1" hidden="1">
      <c r="A39" s="471"/>
      <c r="B39" s="463" t="s">
        <v>149</v>
      </c>
      <c r="C39" s="408">
        <v>500</v>
      </c>
      <c r="D39" s="475"/>
      <c r="E39" s="475"/>
      <c r="F39" s="457"/>
      <c r="G39" s="431"/>
      <c r="H39" s="431"/>
      <c r="I39" s="470"/>
      <c r="J39" s="431"/>
      <c r="K39" s="470"/>
      <c r="L39" s="431"/>
      <c r="M39" s="470"/>
      <c r="N39" s="408"/>
      <c r="O39" s="462">
        <f t="shared" si="5"/>
        <v>500</v>
      </c>
      <c r="P39" s="470"/>
      <c r="Q39" s="462">
        <f t="shared" si="4"/>
        <v>500</v>
      </c>
      <c r="R39" s="470">
        <v>-500</v>
      </c>
      <c r="S39" s="462">
        <f t="shared" si="1"/>
        <v>0</v>
      </c>
      <c r="T39" s="462"/>
      <c r="U39" s="537">
        <f t="shared" si="2"/>
        <v>0</v>
      </c>
      <c r="V39" s="550"/>
      <c r="W39" s="537">
        <f t="shared" si="3"/>
        <v>0</v>
      </c>
      <c r="X39" s="492"/>
      <c r="Y39" s="537">
        <f t="shared" si="3"/>
        <v>0</v>
      </c>
      <c r="Z39" s="355"/>
      <c r="AA39" s="355"/>
      <c r="AB39" s="355"/>
      <c r="AC39" s="356"/>
      <c r="AD39" s="356"/>
      <c r="AE39" s="333"/>
      <c r="AF39" s="333"/>
      <c r="AG39" s="333"/>
    </row>
    <row r="40" spans="1:33" s="173" customFormat="1" ht="32.25" customHeight="1" hidden="1">
      <c r="A40" s="471"/>
      <c r="B40" s="463" t="s">
        <v>150</v>
      </c>
      <c r="C40" s="408">
        <v>950</v>
      </c>
      <c r="D40" s="475"/>
      <c r="E40" s="475"/>
      <c r="F40" s="457"/>
      <c r="G40" s="431"/>
      <c r="H40" s="431"/>
      <c r="I40" s="470"/>
      <c r="J40" s="431"/>
      <c r="K40" s="470"/>
      <c r="L40" s="431"/>
      <c r="M40" s="470"/>
      <c r="N40" s="408"/>
      <c r="O40" s="462">
        <f t="shared" si="5"/>
        <v>950</v>
      </c>
      <c r="P40" s="470"/>
      <c r="Q40" s="462">
        <f t="shared" si="4"/>
        <v>950</v>
      </c>
      <c r="R40" s="470">
        <v>-950</v>
      </c>
      <c r="S40" s="462">
        <f t="shared" si="1"/>
        <v>0</v>
      </c>
      <c r="T40" s="462"/>
      <c r="U40" s="537">
        <f t="shared" si="2"/>
        <v>0</v>
      </c>
      <c r="V40" s="550"/>
      <c r="W40" s="537">
        <f t="shared" si="3"/>
        <v>0</v>
      </c>
      <c r="X40" s="492"/>
      <c r="Y40" s="537">
        <f t="shared" si="3"/>
        <v>0</v>
      </c>
      <c r="Z40" s="355"/>
      <c r="AA40" s="355"/>
      <c r="AB40" s="355"/>
      <c r="AC40" s="356"/>
      <c r="AD40" s="356"/>
      <c r="AE40" s="333"/>
      <c r="AF40" s="333"/>
      <c r="AG40" s="333"/>
    </row>
    <row r="41" spans="1:33" s="173" customFormat="1" ht="22.5" customHeight="1" hidden="1">
      <c r="A41" s="471"/>
      <c r="B41" s="463" t="s">
        <v>151</v>
      </c>
      <c r="C41" s="408">
        <v>15000</v>
      </c>
      <c r="D41" s="475"/>
      <c r="E41" s="475"/>
      <c r="F41" s="457"/>
      <c r="G41" s="431"/>
      <c r="H41" s="431"/>
      <c r="I41" s="470"/>
      <c r="J41" s="431"/>
      <c r="K41" s="470"/>
      <c r="L41" s="431"/>
      <c r="M41" s="470"/>
      <c r="N41" s="408"/>
      <c r="O41" s="462">
        <f t="shared" si="5"/>
        <v>15000</v>
      </c>
      <c r="P41" s="470"/>
      <c r="Q41" s="462">
        <f t="shared" si="4"/>
        <v>15000</v>
      </c>
      <c r="R41" s="470">
        <v>-15000</v>
      </c>
      <c r="S41" s="462">
        <f t="shared" si="1"/>
        <v>0</v>
      </c>
      <c r="T41" s="462"/>
      <c r="U41" s="537">
        <f t="shared" si="2"/>
        <v>0</v>
      </c>
      <c r="V41" s="550"/>
      <c r="W41" s="537">
        <f t="shared" si="3"/>
        <v>0</v>
      </c>
      <c r="X41" s="492"/>
      <c r="Y41" s="537">
        <f t="shared" si="3"/>
        <v>0</v>
      </c>
      <c r="Z41" s="355"/>
      <c r="AA41" s="355"/>
      <c r="AB41" s="355"/>
      <c r="AC41" s="356"/>
      <c r="AD41" s="356"/>
      <c r="AE41" s="333"/>
      <c r="AF41" s="333"/>
      <c r="AG41" s="333"/>
    </row>
    <row r="42" spans="1:33" s="173" customFormat="1" ht="34.5" customHeight="1" hidden="1">
      <c r="A42" s="471"/>
      <c r="B42" s="463" t="s">
        <v>152</v>
      </c>
      <c r="C42" s="408">
        <v>1000</v>
      </c>
      <c r="D42" s="475"/>
      <c r="E42" s="475"/>
      <c r="F42" s="457"/>
      <c r="G42" s="431"/>
      <c r="H42" s="431"/>
      <c r="I42" s="470"/>
      <c r="J42" s="431"/>
      <c r="K42" s="470"/>
      <c r="L42" s="431"/>
      <c r="M42" s="470"/>
      <c r="N42" s="408"/>
      <c r="O42" s="462">
        <f t="shared" si="5"/>
        <v>1000</v>
      </c>
      <c r="P42" s="470"/>
      <c r="Q42" s="462">
        <f t="shared" si="4"/>
        <v>1000</v>
      </c>
      <c r="R42" s="470">
        <v>-1000</v>
      </c>
      <c r="S42" s="462">
        <f t="shared" si="1"/>
        <v>0</v>
      </c>
      <c r="T42" s="462"/>
      <c r="U42" s="537">
        <f t="shared" si="2"/>
        <v>0</v>
      </c>
      <c r="V42" s="550"/>
      <c r="W42" s="537">
        <f t="shared" si="3"/>
        <v>0</v>
      </c>
      <c r="X42" s="492"/>
      <c r="Y42" s="537">
        <f t="shared" si="3"/>
        <v>0</v>
      </c>
      <c r="Z42" s="355"/>
      <c r="AA42" s="355"/>
      <c r="AB42" s="355"/>
      <c r="AC42" s="356"/>
      <c r="AD42" s="356"/>
      <c r="AE42" s="333"/>
      <c r="AF42" s="333"/>
      <c r="AG42" s="333"/>
    </row>
    <row r="43" spans="1:33" s="173" customFormat="1" ht="33.75" customHeight="1" hidden="1">
      <c r="A43" s="471"/>
      <c r="B43" s="463" t="s">
        <v>153</v>
      </c>
      <c r="C43" s="408">
        <v>2500</v>
      </c>
      <c r="D43" s="475"/>
      <c r="E43" s="475"/>
      <c r="F43" s="457"/>
      <c r="G43" s="431"/>
      <c r="H43" s="431"/>
      <c r="I43" s="470"/>
      <c r="J43" s="431"/>
      <c r="K43" s="470"/>
      <c r="L43" s="431"/>
      <c r="M43" s="470"/>
      <c r="N43" s="408"/>
      <c r="O43" s="462">
        <f t="shared" si="5"/>
        <v>2500</v>
      </c>
      <c r="P43" s="470"/>
      <c r="Q43" s="462">
        <f t="shared" si="4"/>
        <v>2500</v>
      </c>
      <c r="R43" s="470">
        <v>-2500</v>
      </c>
      <c r="S43" s="462">
        <f t="shared" si="1"/>
        <v>0</v>
      </c>
      <c r="T43" s="462"/>
      <c r="U43" s="537">
        <f t="shared" si="2"/>
        <v>0</v>
      </c>
      <c r="V43" s="550"/>
      <c r="W43" s="537">
        <f t="shared" si="3"/>
        <v>0</v>
      </c>
      <c r="X43" s="492"/>
      <c r="Y43" s="537">
        <f t="shared" si="3"/>
        <v>0</v>
      </c>
      <c r="Z43" s="355"/>
      <c r="AA43" s="355"/>
      <c r="AB43" s="355"/>
      <c r="AC43" s="356"/>
      <c r="AD43" s="356"/>
      <c r="AE43" s="333"/>
      <c r="AF43" s="333"/>
      <c r="AG43" s="333"/>
    </row>
    <row r="44" spans="1:33" s="173" customFormat="1" ht="39.75" customHeight="1" hidden="1">
      <c r="A44" s="471"/>
      <c r="B44" s="463" t="s">
        <v>154</v>
      </c>
      <c r="C44" s="408">
        <v>670</v>
      </c>
      <c r="D44" s="475"/>
      <c r="E44" s="475"/>
      <c r="F44" s="457"/>
      <c r="G44" s="431"/>
      <c r="H44" s="431"/>
      <c r="I44" s="470"/>
      <c r="J44" s="431"/>
      <c r="K44" s="470"/>
      <c r="L44" s="431"/>
      <c r="M44" s="470"/>
      <c r="N44" s="408"/>
      <c r="O44" s="462">
        <f t="shared" si="5"/>
        <v>670</v>
      </c>
      <c r="P44" s="470"/>
      <c r="Q44" s="462">
        <f t="shared" si="4"/>
        <v>670</v>
      </c>
      <c r="R44" s="470">
        <v>-670</v>
      </c>
      <c r="S44" s="462">
        <f t="shared" si="1"/>
        <v>0</v>
      </c>
      <c r="T44" s="462"/>
      <c r="U44" s="537">
        <f t="shared" si="2"/>
        <v>0</v>
      </c>
      <c r="V44" s="550"/>
      <c r="W44" s="537">
        <f t="shared" si="3"/>
        <v>0</v>
      </c>
      <c r="X44" s="492"/>
      <c r="Y44" s="537">
        <f t="shared" si="3"/>
        <v>0</v>
      </c>
      <c r="Z44" s="355"/>
      <c r="AA44" s="355"/>
      <c r="AB44" s="355"/>
      <c r="AC44" s="356"/>
      <c r="AD44" s="356"/>
      <c r="AE44" s="333"/>
      <c r="AF44" s="333"/>
      <c r="AG44" s="333"/>
    </row>
    <row r="45" spans="1:33" s="173" customFormat="1" ht="41.25" customHeight="1" hidden="1">
      <c r="A45" s="471"/>
      <c r="B45" s="463" t="s">
        <v>155</v>
      </c>
      <c r="C45" s="408">
        <v>890</v>
      </c>
      <c r="D45" s="475"/>
      <c r="E45" s="475"/>
      <c r="F45" s="457"/>
      <c r="G45" s="431"/>
      <c r="H45" s="431"/>
      <c r="I45" s="470"/>
      <c r="J45" s="431"/>
      <c r="K45" s="470"/>
      <c r="L45" s="431"/>
      <c r="M45" s="470"/>
      <c r="N45" s="408"/>
      <c r="O45" s="462">
        <f t="shared" si="5"/>
        <v>890</v>
      </c>
      <c r="P45" s="470"/>
      <c r="Q45" s="462">
        <f t="shared" si="4"/>
        <v>890</v>
      </c>
      <c r="R45" s="470">
        <v>-890</v>
      </c>
      <c r="S45" s="462">
        <f t="shared" si="1"/>
        <v>0</v>
      </c>
      <c r="T45" s="462"/>
      <c r="U45" s="537">
        <f t="shared" si="2"/>
        <v>0</v>
      </c>
      <c r="V45" s="550"/>
      <c r="W45" s="537">
        <f t="shared" si="3"/>
        <v>0</v>
      </c>
      <c r="X45" s="492"/>
      <c r="Y45" s="537">
        <f t="shared" si="3"/>
        <v>0</v>
      </c>
      <c r="Z45" s="355"/>
      <c r="AA45" s="355"/>
      <c r="AB45" s="355"/>
      <c r="AC45" s="356"/>
      <c r="AD45" s="356"/>
      <c r="AE45" s="333"/>
      <c r="AF45" s="333"/>
      <c r="AG45" s="333"/>
    </row>
    <row r="46" spans="1:33" s="173" customFormat="1" ht="41.25" customHeight="1" hidden="1">
      <c r="A46" s="471"/>
      <c r="B46" s="463" t="s">
        <v>156</v>
      </c>
      <c r="C46" s="408">
        <v>500</v>
      </c>
      <c r="D46" s="475"/>
      <c r="E46" s="475"/>
      <c r="F46" s="457"/>
      <c r="G46" s="431"/>
      <c r="H46" s="431"/>
      <c r="I46" s="470"/>
      <c r="J46" s="431"/>
      <c r="K46" s="470"/>
      <c r="L46" s="431"/>
      <c r="M46" s="470"/>
      <c r="N46" s="408"/>
      <c r="O46" s="462">
        <f t="shared" si="5"/>
        <v>500</v>
      </c>
      <c r="P46" s="470"/>
      <c r="Q46" s="462">
        <f t="shared" si="4"/>
        <v>500</v>
      </c>
      <c r="R46" s="470">
        <v>-500</v>
      </c>
      <c r="S46" s="462">
        <f t="shared" si="1"/>
        <v>0</v>
      </c>
      <c r="T46" s="462"/>
      <c r="U46" s="537">
        <f t="shared" si="2"/>
        <v>0</v>
      </c>
      <c r="V46" s="550"/>
      <c r="W46" s="537">
        <f t="shared" si="3"/>
        <v>0</v>
      </c>
      <c r="X46" s="492"/>
      <c r="Y46" s="537">
        <f t="shared" si="3"/>
        <v>0</v>
      </c>
      <c r="Z46" s="355"/>
      <c r="AA46" s="355"/>
      <c r="AB46" s="355"/>
      <c r="AC46" s="356"/>
      <c r="AD46" s="356"/>
      <c r="AE46" s="333"/>
      <c r="AF46" s="333"/>
      <c r="AG46" s="333"/>
    </row>
    <row r="47" spans="1:33" s="173" customFormat="1" ht="39.75" customHeight="1" hidden="1">
      <c r="A47" s="471"/>
      <c r="B47" s="463" t="s">
        <v>157</v>
      </c>
      <c r="C47" s="408">
        <v>400</v>
      </c>
      <c r="D47" s="475"/>
      <c r="E47" s="475"/>
      <c r="F47" s="457"/>
      <c r="G47" s="431"/>
      <c r="H47" s="431"/>
      <c r="I47" s="470"/>
      <c r="J47" s="431"/>
      <c r="K47" s="470"/>
      <c r="L47" s="431"/>
      <c r="M47" s="470"/>
      <c r="N47" s="408"/>
      <c r="O47" s="462">
        <f t="shared" si="5"/>
        <v>400</v>
      </c>
      <c r="P47" s="470"/>
      <c r="Q47" s="462">
        <f t="shared" si="4"/>
        <v>400</v>
      </c>
      <c r="R47" s="470">
        <v>-400</v>
      </c>
      <c r="S47" s="462">
        <f t="shared" si="1"/>
        <v>0</v>
      </c>
      <c r="T47" s="462"/>
      <c r="U47" s="537">
        <f t="shared" si="2"/>
        <v>0</v>
      </c>
      <c r="V47" s="550"/>
      <c r="W47" s="537">
        <f t="shared" si="3"/>
        <v>0</v>
      </c>
      <c r="X47" s="492"/>
      <c r="Y47" s="537">
        <f t="shared" si="3"/>
        <v>0</v>
      </c>
      <c r="Z47" s="355"/>
      <c r="AA47" s="355"/>
      <c r="AB47" s="355"/>
      <c r="AC47" s="356"/>
      <c r="AD47" s="356"/>
      <c r="AE47" s="333"/>
      <c r="AF47" s="333"/>
      <c r="AG47" s="333"/>
    </row>
    <row r="48" spans="1:33" s="173" customFormat="1" ht="26.25" customHeight="1" hidden="1">
      <c r="A48" s="471"/>
      <c r="B48" s="463" t="s">
        <v>158</v>
      </c>
      <c r="C48" s="408">
        <v>18000</v>
      </c>
      <c r="D48" s="475"/>
      <c r="E48" s="475"/>
      <c r="F48" s="457"/>
      <c r="G48" s="431"/>
      <c r="H48" s="431"/>
      <c r="I48" s="470"/>
      <c r="J48" s="431"/>
      <c r="K48" s="470"/>
      <c r="L48" s="431"/>
      <c r="M48" s="470"/>
      <c r="N48" s="408"/>
      <c r="O48" s="462">
        <f t="shared" si="5"/>
        <v>18000</v>
      </c>
      <c r="P48" s="470"/>
      <c r="Q48" s="462">
        <f t="shared" si="4"/>
        <v>18000</v>
      </c>
      <c r="R48" s="470">
        <v>-18000</v>
      </c>
      <c r="S48" s="462">
        <f t="shared" si="1"/>
        <v>0</v>
      </c>
      <c r="T48" s="462"/>
      <c r="U48" s="537">
        <f t="shared" si="2"/>
        <v>0</v>
      </c>
      <c r="V48" s="550"/>
      <c r="W48" s="537">
        <f t="shared" si="3"/>
        <v>0</v>
      </c>
      <c r="X48" s="492"/>
      <c r="Y48" s="537">
        <f t="shared" si="3"/>
        <v>0</v>
      </c>
      <c r="Z48" s="355"/>
      <c r="AA48" s="355"/>
      <c r="AB48" s="355"/>
      <c r="AC48" s="356"/>
      <c r="AD48" s="356"/>
      <c r="AE48" s="333"/>
      <c r="AF48" s="333"/>
      <c r="AG48" s="333"/>
    </row>
    <row r="49" spans="1:33" s="173" customFormat="1" ht="42" customHeight="1" hidden="1">
      <c r="A49" s="471"/>
      <c r="B49" s="463" t="s">
        <v>159</v>
      </c>
      <c r="C49" s="408">
        <v>1200</v>
      </c>
      <c r="D49" s="475"/>
      <c r="E49" s="475"/>
      <c r="F49" s="457"/>
      <c r="G49" s="431"/>
      <c r="H49" s="431"/>
      <c r="I49" s="470"/>
      <c r="J49" s="431"/>
      <c r="K49" s="470"/>
      <c r="L49" s="431"/>
      <c r="M49" s="470"/>
      <c r="N49" s="408"/>
      <c r="O49" s="462">
        <f t="shared" si="5"/>
        <v>1200</v>
      </c>
      <c r="P49" s="470"/>
      <c r="Q49" s="462">
        <f t="shared" si="4"/>
        <v>1200</v>
      </c>
      <c r="R49" s="470">
        <v>-1200</v>
      </c>
      <c r="S49" s="462">
        <f t="shared" si="1"/>
        <v>0</v>
      </c>
      <c r="T49" s="462"/>
      <c r="U49" s="537">
        <f t="shared" si="2"/>
        <v>0</v>
      </c>
      <c r="V49" s="550"/>
      <c r="W49" s="537">
        <f t="shared" si="3"/>
        <v>0</v>
      </c>
      <c r="X49" s="492"/>
      <c r="Y49" s="537">
        <f t="shared" si="3"/>
        <v>0</v>
      </c>
      <c r="Z49" s="355"/>
      <c r="AA49" s="355"/>
      <c r="AB49" s="355"/>
      <c r="AC49" s="356"/>
      <c r="AD49" s="356"/>
      <c r="AE49" s="333"/>
      <c r="AF49" s="333"/>
      <c r="AG49" s="333"/>
    </row>
    <row r="50" spans="1:33" s="173" customFormat="1" ht="42" customHeight="1" hidden="1">
      <c r="A50" s="471"/>
      <c r="B50" s="463" t="s">
        <v>160</v>
      </c>
      <c r="C50" s="408">
        <v>2220</v>
      </c>
      <c r="D50" s="475"/>
      <c r="E50" s="475"/>
      <c r="F50" s="457"/>
      <c r="G50" s="431"/>
      <c r="H50" s="431"/>
      <c r="I50" s="470"/>
      <c r="J50" s="431"/>
      <c r="K50" s="470"/>
      <c r="L50" s="431"/>
      <c r="M50" s="470"/>
      <c r="N50" s="408"/>
      <c r="O50" s="462">
        <f t="shared" si="5"/>
        <v>2220</v>
      </c>
      <c r="P50" s="470"/>
      <c r="Q50" s="462">
        <f t="shared" si="4"/>
        <v>2220</v>
      </c>
      <c r="R50" s="470">
        <v>-2220</v>
      </c>
      <c r="S50" s="462">
        <f t="shared" si="1"/>
        <v>0</v>
      </c>
      <c r="T50" s="462"/>
      <c r="U50" s="537">
        <f t="shared" si="2"/>
        <v>0</v>
      </c>
      <c r="V50" s="550"/>
      <c r="W50" s="537">
        <f t="shared" si="3"/>
        <v>0</v>
      </c>
      <c r="X50" s="492"/>
      <c r="Y50" s="537">
        <f t="shared" si="3"/>
        <v>0</v>
      </c>
      <c r="Z50" s="355"/>
      <c r="AA50" s="355"/>
      <c r="AB50" s="355"/>
      <c r="AC50" s="356"/>
      <c r="AD50" s="356"/>
      <c r="AE50" s="333"/>
      <c r="AF50" s="333"/>
      <c r="AG50" s="333"/>
    </row>
    <row r="51" spans="1:33" s="173" customFormat="1" ht="39" customHeight="1" hidden="1">
      <c r="A51" s="471"/>
      <c r="B51" s="463" t="s">
        <v>161</v>
      </c>
      <c r="C51" s="408">
        <v>800</v>
      </c>
      <c r="D51" s="475"/>
      <c r="E51" s="475"/>
      <c r="F51" s="457"/>
      <c r="G51" s="431"/>
      <c r="H51" s="431"/>
      <c r="I51" s="470"/>
      <c r="J51" s="431"/>
      <c r="K51" s="470"/>
      <c r="L51" s="431"/>
      <c r="M51" s="470"/>
      <c r="N51" s="408"/>
      <c r="O51" s="462">
        <f t="shared" si="5"/>
        <v>800</v>
      </c>
      <c r="P51" s="470"/>
      <c r="Q51" s="462">
        <f t="shared" si="4"/>
        <v>800</v>
      </c>
      <c r="R51" s="470">
        <v>-800</v>
      </c>
      <c r="S51" s="462">
        <f t="shared" si="1"/>
        <v>0</v>
      </c>
      <c r="T51" s="462"/>
      <c r="U51" s="537">
        <f t="shared" si="2"/>
        <v>0</v>
      </c>
      <c r="V51" s="550"/>
      <c r="W51" s="537">
        <f t="shared" si="3"/>
        <v>0</v>
      </c>
      <c r="X51" s="492"/>
      <c r="Y51" s="537">
        <f t="shared" si="3"/>
        <v>0</v>
      </c>
      <c r="Z51" s="355"/>
      <c r="AA51" s="355"/>
      <c r="AB51" s="355"/>
      <c r="AC51" s="356"/>
      <c r="AD51" s="356"/>
      <c r="AE51" s="333"/>
      <c r="AF51" s="333"/>
      <c r="AG51" s="333"/>
    </row>
    <row r="52" spans="1:33" s="173" customFormat="1" ht="41.25" customHeight="1" hidden="1">
      <c r="A52" s="471"/>
      <c r="B52" s="463" t="s">
        <v>162</v>
      </c>
      <c r="C52" s="408">
        <v>440</v>
      </c>
      <c r="D52" s="475"/>
      <c r="E52" s="475"/>
      <c r="F52" s="457"/>
      <c r="G52" s="431"/>
      <c r="H52" s="431"/>
      <c r="I52" s="470"/>
      <c r="J52" s="431"/>
      <c r="K52" s="470"/>
      <c r="L52" s="431"/>
      <c r="M52" s="470"/>
      <c r="N52" s="408"/>
      <c r="O52" s="462">
        <f t="shared" si="5"/>
        <v>440</v>
      </c>
      <c r="P52" s="470"/>
      <c r="Q52" s="462">
        <f t="shared" si="4"/>
        <v>440</v>
      </c>
      <c r="R52" s="470">
        <v>-440</v>
      </c>
      <c r="S52" s="462">
        <f t="shared" si="1"/>
        <v>0</v>
      </c>
      <c r="T52" s="462"/>
      <c r="U52" s="537">
        <f t="shared" si="2"/>
        <v>0</v>
      </c>
      <c r="V52" s="550"/>
      <c r="W52" s="537">
        <f t="shared" si="3"/>
        <v>0</v>
      </c>
      <c r="X52" s="492"/>
      <c r="Y52" s="537">
        <f t="shared" si="3"/>
        <v>0</v>
      </c>
      <c r="Z52" s="355"/>
      <c r="AA52" s="355"/>
      <c r="AB52" s="355"/>
      <c r="AC52" s="356"/>
      <c r="AD52" s="356"/>
      <c r="AE52" s="333"/>
      <c r="AF52" s="333"/>
      <c r="AG52" s="333"/>
    </row>
    <row r="53" spans="1:33" s="173" customFormat="1" ht="40.5" customHeight="1" hidden="1">
      <c r="A53" s="471"/>
      <c r="B53" s="463" t="s">
        <v>163</v>
      </c>
      <c r="C53" s="408">
        <v>1000</v>
      </c>
      <c r="D53" s="475"/>
      <c r="E53" s="475"/>
      <c r="F53" s="457"/>
      <c r="G53" s="431"/>
      <c r="H53" s="431"/>
      <c r="I53" s="470"/>
      <c r="J53" s="431"/>
      <c r="K53" s="470"/>
      <c r="L53" s="431"/>
      <c r="M53" s="470"/>
      <c r="N53" s="408"/>
      <c r="O53" s="462">
        <f t="shared" si="5"/>
        <v>1000</v>
      </c>
      <c r="P53" s="470"/>
      <c r="Q53" s="462">
        <f t="shared" si="4"/>
        <v>1000</v>
      </c>
      <c r="R53" s="470">
        <v>-1000</v>
      </c>
      <c r="S53" s="462">
        <f t="shared" si="1"/>
        <v>0</v>
      </c>
      <c r="T53" s="462"/>
      <c r="U53" s="537">
        <f t="shared" si="2"/>
        <v>0</v>
      </c>
      <c r="V53" s="550"/>
      <c r="W53" s="537">
        <f t="shared" si="3"/>
        <v>0</v>
      </c>
      <c r="X53" s="492"/>
      <c r="Y53" s="537">
        <f t="shared" si="3"/>
        <v>0</v>
      </c>
      <c r="Z53" s="355"/>
      <c r="AA53" s="355"/>
      <c r="AB53" s="355"/>
      <c r="AC53" s="356"/>
      <c r="AD53" s="356"/>
      <c r="AE53" s="333"/>
      <c r="AF53" s="333"/>
      <c r="AG53" s="333"/>
    </row>
    <row r="54" spans="1:33" s="173" customFormat="1" ht="24.75" customHeight="1" hidden="1">
      <c r="A54" s="471"/>
      <c r="B54" s="463" t="s">
        <v>164</v>
      </c>
      <c r="C54" s="408">
        <v>12000</v>
      </c>
      <c r="D54" s="475"/>
      <c r="E54" s="475"/>
      <c r="F54" s="457"/>
      <c r="G54" s="431"/>
      <c r="H54" s="431"/>
      <c r="I54" s="470"/>
      <c r="J54" s="431"/>
      <c r="K54" s="470"/>
      <c r="L54" s="431"/>
      <c r="M54" s="470"/>
      <c r="N54" s="408"/>
      <c r="O54" s="462">
        <f t="shared" si="5"/>
        <v>12000</v>
      </c>
      <c r="P54" s="470"/>
      <c r="Q54" s="462">
        <f t="shared" si="4"/>
        <v>12000</v>
      </c>
      <c r="R54" s="470">
        <v>-12000</v>
      </c>
      <c r="S54" s="462">
        <f t="shared" si="1"/>
        <v>0</v>
      </c>
      <c r="T54" s="462"/>
      <c r="U54" s="537">
        <f t="shared" si="2"/>
        <v>0</v>
      </c>
      <c r="V54" s="550"/>
      <c r="W54" s="537">
        <f t="shared" si="3"/>
        <v>0</v>
      </c>
      <c r="X54" s="492"/>
      <c r="Y54" s="537">
        <f t="shared" si="3"/>
        <v>0</v>
      </c>
      <c r="Z54" s="355"/>
      <c r="AA54" s="355"/>
      <c r="AB54" s="355"/>
      <c r="AC54" s="356"/>
      <c r="AD54" s="356"/>
      <c r="AE54" s="333"/>
      <c r="AF54" s="333"/>
      <c r="AG54" s="333"/>
    </row>
    <row r="55" spans="1:33" s="173" customFormat="1" ht="42" customHeight="1" hidden="1">
      <c r="A55" s="471"/>
      <c r="B55" s="463" t="s">
        <v>165</v>
      </c>
      <c r="C55" s="408">
        <v>700</v>
      </c>
      <c r="D55" s="475"/>
      <c r="E55" s="475"/>
      <c r="F55" s="457"/>
      <c r="G55" s="431"/>
      <c r="H55" s="431"/>
      <c r="I55" s="470"/>
      <c r="J55" s="431"/>
      <c r="K55" s="470"/>
      <c r="L55" s="431"/>
      <c r="M55" s="470"/>
      <c r="N55" s="408"/>
      <c r="O55" s="462">
        <f t="shared" si="5"/>
        <v>700</v>
      </c>
      <c r="P55" s="470"/>
      <c r="Q55" s="462">
        <f t="shared" si="4"/>
        <v>700</v>
      </c>
      <c r="R55" s="470">
        <v>-700</v>
      </c>
      <c r="S55" s="462">
        <f t="shared" si="1"/>
        <v>0</v>
      </c>
      <c r="T55" s="462"/>
      <c r="U55" s="537">
        <f t="shared" si="2"/>
        <v>0</v>
      </c>
      <c r="V55" s="550"/>
      <c r="W55" s="537">
        <f t="shared" si="3"/>
        <v>0</v>
      </c>
      <c r="X55" s="492"/>
      <c r="Y55" s="537">
        <f t="shared" si="3"/>
        <v>0</v>
      </c>
      <c r="Z55" s="355"/>
      <c r="AA55" s="355"/>
      <c r="AB55" s="355"/>
      <c r="AC55" s="356"/>
      <c r="AD55" s="356"/>
      <c r="AE55" s="333"/>
      <c r="AF55" s="333"/>
      <c r="AG55" s="333"/>
    </row>
    <row r="56" spans="1:33" s="173" customFormat="1" ht="41.25" customHeight="1" hidden="1">
      <c r="A56" s="471"/>
      <c r="B56" s="463" t="s">
        <v>166</v>
      </c>
      <c r="C56" s="408">
        <v>800</v>
      </c>
      <c r="D56" s="475"/>
      <c r="E56" s="475"/>
      <c r="F56" s="457"/>
      <c r="G56" s="431"/>
      <c r="H56" s="431"/>
      <c r="I56" s="470"/>
      <c r="J56" s="431"/>
      <c r="K56" s="470"/>
      <c r="L56" s="431"/>
      <c r="M56" s="470"/>
      <c r="N56" s="408"/>
      <c r="O56" s="462">
        <f t="shared" si="5"/>
        <v>800</v>
      </c>
      <c r="P56" s="470"/>
      <c r="Q56" s="462">
        <f t="shared" si="4"/>
        <v>800</v>
      </c>
      <c r="R56" s="470">
        <v>-800</v>
      </c>
      <c r="S56" s="462">
        <f t="shared" si="1"/>
        <v>0</v>
      </c>
      <c r="T56" s="462"/>
      <c r="U56" s="537">
        <f t="shared" si="2"/>
        <v>0</v>
      </c>
      <c r="V56" s="550"/>
      <c r="W56" s="537">
        <f t="shared" si="3"/>
        <v>0</v>
      </c>
      <c r="X56" s="492"/>
      <c r="Y56" s="537">
        <f t="shared" si="3"/>
        <v>0</v>
      </c>
      <c r="Z56" s="355"/>
      <c r="AA56" s="355"/>
      <c r="AB56" s="355"/>
      <c r="AC56" s="356"/>
      <c r="AD56" s="356"/>
      <c r="AE56" s="333"/>
      <c r="AF56" s="333"/>
      <c r="AG56" s="333"/>
    </row>
    <row r="57" spans="1:33" s="173" customFormat="1" ht="39.75" customHeight="1" hidden="1">
      <c r="A57" s="471"/>
      <c r="B57" s="463" t="s">
        <v>167</v>
      </c>
      <c r="C57" s="408">
        <v>700</v>
      </c>
      <c r="D57" s="475"/>
      <c r="E57" s="475"/>
      <c r="F57" s="457"/>
      <c r="G57" s="431"/>
      <c r="H57" s="431"/>
      <c r="I57" s="470"/>
      <c r="J57" s="431"/>
      <c r="K57" s="470"/>
      <c r="L57" s="431"/>
      <c r="M57" s="470"/>
      <c r="N57" s="408"/>
      <c r="O57" s="462">
        <f t="shared" si="5"/>
        <v>700</v>
      </c>
      <c r="P57" s="470"/>
      <c r="Q57" s="462">
        <f t="shared" si="4"/>
        <v>700</v>
      </c>
      <c r="R57" s="470">
        <v>-700</v>
      </c>
      <c r="S57" s="462">
        <f t="shared" si="1"/>
        <v>0</v>
      </c>
      <c r="T57" s="462"/>
      <c r="U57" s="537">
        <f t="shared" si="2"/>
        <v>0</v>
      </c>
      <c r="V57" s="550"/>
      <c r="W57" s="537">
        <f t="shared" si="3"/>
        <v>0</v>
      </c>
      <c r="X57" s="492"/>
      <c r="Y57" s="537">
        <f t="shared" si="3"/>
        <v>0</v>
      </c>
      <c r="Z57" s="355"/>
      <c r="AA57" s="355"/>
      <c r="AB57" s="355"/>
      <c r="AC57" s="356"/>
      <c r="AD57" s="356"/>
      <c r="AE57" s="333"/>
      <c r="AF57" s="333"/>
      <c r="AG57" s="333"/>
    </row>
    <row r="58" spans="1:33" s="173" customFormat="1" ht="39.75" customHeight="1" hidden="1">
      <c r="A58" s="471"/>
      <c r="B58" s="463" t="s">
        <v>168</v>
      </c>
      <c r="C58" s="408">
        <v>800</v>
      </c>
      <c r="D58" s="475"/>
      <c r="E58" s="475"/>
      <c r="F58" s="457"/>
      <c r="G58" s="431"/>
      <c r="H58" s="431"/>
      <c r="I58" s="470"/>
      <c r="J58" s="431"/>
      <c r="K58" s="470"/>
      <c r="L58" s="431"/>
      <c r="M58" s="470"/>
      <c r="N58" s="408"/>
      <c r="O58" s="462">
        <f t="shared" si="5"/>
        <v>800</v>
      </c>
      <c r="P58" s="470"/>
      <c r="Q58" s="462">
        <f t="shared" si="4"/>
        <v>800</v>
      </c>
      <c r="R58" s="470">
        <v>-800</v>
      </c>
      <c r="S58" s="462">
        <f t="shared" si="1"/>
        <v>0</v>
      </c>
      <c r="T58" s="462"/>
      <c r="U58" s="537">
        <f t="shared" si="2"/>
        <v>0</v>
      </c>
      <c r="V58" s="550"/>
      <c r="W58" s="537">
        <f t="shared" si="3"/>
        <v>0</v>
      </c>
      <c r="X58" s="492"/>
      <c r="Y58" s="537">
        <f t="shared" si="3"/>
        <v>0</v>
      </c>
      <c r="Z58" s="355"/>
      <c r="AA58" s="355"/>
      <c r="AB58" s="355"/>
      <c r="AC58" s="356"/>
      <c r="AD58" s="356"/>
      <c r="AE58" s="333"/>
      <c r="AF58" s="333"/>
      <c r="AG58" s="333"/>
    </row>
    <row r="59" spans="1:33" s="173" customFormat="1" ht="23.25" customHeight="1" hidden="1">
      <c r="A59" s="471"/>
      <c r="B59" s="463" t="s">
        <v>169</v>
      </c>
      <c r="C59" s="408">
        <v>21000</v>
      </c>
      <c r="D59" s="475"/>
      <c r="E59" s="475"/>
      <c r="F59" s="457"/>
      <c r="G59" s="431"/>
      <c r="H59" s="431"/>
      <c r="I59" s="470"/>
      <c r="J59" s="431"/>
      <c r="K59" s="470"/>
      <c r="L59" s="431"/>
      <c r="M59" s="470"/>
      <c r="N59" s="408"/>
      <c r="O59" s="462">
        <f t="shared" si="5"/>
        <v>21000</v>
      </c>
      <c r="P59" s="470"/>
      <c r="Q59" s="462">
        <f t="shared" si="4"/>
        <v>21000</v>
      </c>
      <c r="R59" s="470">
        <v>-21000</v>
      </c>
      <c r="S59" s="462">
        <f t="shared" si="1"/>
        <v>0</v>
      </c>
      <c r="T59" s="462"/>
      <c r="U59" s="537">
        <f t="shared" si="2"/>
        <v>0</v>
      </c>
      <c r="V59" s="550"/>
      <c r="W59" s="537">
        <f t="shared" si="3"/>
        <v>0</v>
      </c>
      <c r="X59" s="492"/>
      <c r="Y59" s="537">
        <f t="shared" si="3"/>
        <v>0</v>
      </c>
      <c r="Z59" s="355"/>
      <c r="AA59" s="355"/>
      <c r="AB59" s="355"/>
      <c r="AC59" s="356"/>
      <c r="AD59" s="356"/>
      <c r="AE59" s="333"/>
      <c r="AF59" s="333"/>
      <c r="AG59" s="333"/>
    </row>
    <row r="60" spans="1:33" s="173" customFormat="1" ht="40.5" customHeight="1" hidden="1">
      <c r="A60" s="471"/>
      <c r="B60" s="463" t="s">
        <v>170</v>
      </c>
      <c r="C60" s="408">
        <v>400</v>
      </c>
      <c r="D60" s="475"/>
      <c r="E60" s="475"/>
      <c r="F60" s="457"/>
      <c r="G60" s="431"/>
      <c r="H60" s="431"/>
      <c r="I60" s="470"/>
      <c r="J60" s="431"/>
      <c r="K60" s="470"/>
      <c r="L60" s="431"/>
      <c r="M60" s="470"/>
      <c r="N60" s="408"/>
      <c r="O60" s="462">
        <f t="shared" si="5"/>
        <v>400</v>
      </c>
      <c r="P60" s="470"/>
      <c r="Q60" s="462">
        <f t="shared" si="4"/>
        <v>400</v>
      </c>
      <c r="R60" s="470">
        <v>-400</v>
      </c>
      <c r="S60" s="462">
        <f t="shared" si="1"/>
        <v>0</v>
      </c>
      <c r="T60" s="462"/>
      <c r="U60" s="537">
        <f t="shared" si="2"/>
        <v>0</v>
      </c>
      <c r="V60" s="550"/>
      <c r="W60" s="537">
        <f t="shared" si="3"/>
        <v>0</v>
      </c>
      <c r="X60" s="492"/>
      <c r="Y60" s="537">
        <f t="shared" si="3"/>
        <v>0</v>
      </c>
      <c r="Z60" s="355"/>
      <c r="AA60" s="355"/>
      <c r="AB60" s="355"/>
      <c r="AC60" s="356"/>
      <c r="AD60" s="356"/>
      <c r="AE60" s="333"/>
      <c r="AF60" s="333"/>
      <c r="AG60" s="333"/>
    </row>
    <row r="61" spans="1:33" s="173" customFormat="1" ht="59.25" customHeight="1" hidden="1">
      <c r="A61" s="471"/>
      <c r="B61" s="463" t="s">
        <v>171</v>
      </c>
      <c r="C61" s="408">
        <v>500</v>
      </c>
      <c r="D61" s="475"/>
      <c r="E61" s="475"/>
      <c r="F61" s="457"/>
      <c r="G61" s="431"/>
      <c r="H61" s="431"/>
      <c r="I61" s="470"/>
      <c r="J61" s="431"/>
      <c r="K61" s="470"/>
      <c r="L61" s="431"/>
      <c r="M61" s="470"/>
      <c r="N61" s="408"/>
      <c r="O61" s="462">
        <f t="shared" si="5"/>
        <v>500</v>
      </c>
      <c r="P61" s="470"/>
      <c r="Q61" s="462">
        <f t="shared" si="4"/>
        <v>500</v>
      </c>
      <c r="R61" s="470">
        <v>-500</v>
      </c>
      <c r="S61" s="462">
        <f t="shared" si="1"/>
        <v>0</v>
      </c>
      <c r="T61" s="462"/>
      <c r="U61" s="537">
        <f t="shared" si="2"/>
        <v>0</v>
      </c>
      <c r="V61" s="550"/>
      <c r="W61" s="537">
        <f t="shared" si="3"/>
        <v>0</v>
      </c>
      <c r="X61" s="492"/>
      <c r="Y61" s="537">
        <f t="shared" si="3"/>
        <v>0</v>
      </c>
      <c r="Z61" s="355"/>
      <c r="AA61" s="355"/>
      <c r="AB61" s="355"/>
      <c r="AC61" s="356"/>
      <c r="AD61" s="356"/>
      <c r="AE61" s="333"/>
      <c r="AF61" s="333"/>
      <c r="AG61" s="333"/>
    </row>
    <row r="62" spans="1:33" s="173" customFormat="1" ht="41.25" customHeight="1" hidden="1">
      <c r="A62" s="471"/>
      <c r="B62" s="463" t="s">
        <v>824</v>
      </c>
      <c r="C62" s="408">
        <v>53600</v>
      </c>
      <c r="D62" s="475"/>
      <c r="E62" s="475"/>
      <c r="F62" s="457"/>
      <c r="G62" s="431"/>
      <c r="H62" s="431"/>
      <c r="I62" s="470"/>
      <c r="J62" s="431"/>
      <c r="K62" s="470"/>
      <c r="L62" s="431"/>
      <c r="M62" s="470"/>
      <c r="N62" s="408"/>
      <c r="O62" s="462">
        <f t="shared" si="5"/>
        <v>53600</v>
      </c>
      <c r="P62" s="470"/>
      <c r="Q62" s="462">
        <f t="shared" si="4"/>
        <v>53600</v>
      </c>
      <c r="R62" s="470">
        <v>-53600</v>
      </c>
      <c r="S62" s="462">
        <f t="shared" si="1"/>
        <v>0</v>
      </c>
      <c r="T62" s="462"/>
      <c r="U62" s="537">
        <f t="shared" si="2"/>
        <v>0</v>
      </c>
      <c r="V62" s="550"/>
      <c r="W62" s="537">
        <f t="shared" si="3"/>
        <v>0</v>
      </c>
      <c r="X62" s="492"/>
      <c r="Y62" s="537">
        <f t="shared" si="3"/>
        <v>0</v>
      </c>
      <c r="Z62" s="355"/>
      <c r="AA62" s="355"/>
      <c r="AB62" s="355"/>
      <c r="AC62" s="356"/>
      <c r="AD62" s="356"/>
      <c r="AE62" s="333"/>
      <c r="AF62" s="333"/>
      <c r="AG62" s="333"/>
    </row>
    <row r="63" spans="1:33" s="173" customFormat="1" ht="59.25" customHeight="1" hidden="1">
      <c r="A63" s="471"/>
      <c r="B63" s="463" t="s">
        <v>825</v>
      </c>
      <c r="C63" s="408">
        <v>700</v>
      </c>
      <c r="D63" s="475"/>
      <c r="E63" s="475"/>
      <c r="F63" s="457"/>
      <c r="G63" s="431"/>
      <c r="H63" s="431"/>
      <c r="I63" s="470"/>
      <c r="J63" s="431"/>
      <c r="K63" s="470"/>
      <c r="L63" s="431"/>
      <c r="M63" s="470"/>
      <c r="N63" s="408"/>
      <c r="O63" s="462">
        <f t="shared" si="5"/>
        <v>700</v>
      </c>
      <c r="P63" s="470"/>
      <c r="Q63" s="462">
        <f t="shared" si="4"/>
        <v>700</v>
      </c>
      <c r="R63" s="470">
        <v>-700</v>
      </c>
      <c r="S63" s="462">
        <f t="shared" si="1"/>
        <v>0</v>
      </c>
      <c r="T63" s="462"/>
      <c r="U63" s="537">
        <f t="shared" si="2"/>
        <v>0</v>
      </c>
      <c r="V63" s="550"/>
      <c r="W63" s="537">
        <f t="shared" si="3"/>
        <v>0</v>
      </c>
      <c r="X63" s="492"/>
      <c r="Y63" s="537">
        <f t="shared" si="3"/>
        <v>0</v>
      </c>
      <c r="Z63" s="355"/>
      <c r="AA63" s="355"/>
      <c r="AB63" s="355"/>
      <c r="AC63" s="356"/>
      <c r="AD63" s="356"/>
      <c r="AE63" s="333"/>
      <c r="AF63" s="333"/>
      <c r="AG63" s="333"/>
    </row>
    <row r="64" spans="1:33" s="173" customFormat="1" ht="59.25" customHeight="1" hidden="1">
      <c r="A64" s="471"/>
      <c r="B64" s="463" t="s">
        <v>826</v>
      </c>
      <c r="C64" s="408">
        <v>1000</v>
      </c>
      <c r="D64" s="475"/>
      <c r="E64" s="475"/>
      <c r="F64" s="457"/>
      <c r="G64" s="431"/>
      <c r="H64" s="431"/>
      <c r="I64" s="470"/>
      <c r="J64" s="431"/>
      <c r="K64" s="470"/>
      <c r="L64" s="431"/>
      <c r="M64" s="470"/>
      <c r="N64" s="408"/>
      <c r="O64" s="462">
        <f t="shared" si="5"/>
        <v>1000</v>
      </c>
      <c r="P64" s="470"/>
      <c r="Q64" s="462">
        <f t="shared" si="4"/>
        <v>1000</v>
      </c>
      <c r="R64" s="470">
        <v>-1000</v>
      </c>
      <c r="S64" s="462">
        <f t="shared" si="1"/>
        <v>0</v>
      </c>
      <c r="T64" s="462"/>
      <c r="U64" s="537">
        <f t="shared" si="2"/>
        <v>0</v>
      </c>
      <c r="V64" s="550"/>
      <c r="W64" s="537">
        <f t="shared" si="3"/>
        <v>0</v>
      </c>
      <c r="X64" s="492"/>
      <c r="Y64" s="537">
        <f t="shared" si="3"/>
        <v>0</v>
      </c>
      <c r="Z64" s="355"/>
      <c r="AA64" s="355"/>
      <c r="AB64" s="355"/>
      <c r="AC64" s="356"/>
      <c r="AD64" s="356"/>
      <c r="AE64" s="333"/>
      <c r="AF64" s="333"/>
      <c r="AG64" s="333"/>
    </row>
    <row r="65" spans="1:33" s="173" customFormat="1" ht="59.25" customHeight="1" hidden="1">
      <c r="A65" s="471"/>
      <c r="B65" s="463" t="s">
        <v>1083</v>
      </c>
      <c r="C65" s="408">
        <v>2800</v>
      </c>
      <c r="D65" s="475"/>
      <c r="E65" s="475"/>
      <c r="F65" s="457"/>
      <c r="G65" s="431"/>
      <c r="H65" s="431"/>
      <c r="I65" s="470"/>
      <c r="J65" s="431"/>
      <c r="K65" s="470"/>
      <c r="L65" s="431"/>
      <c r="M65" s="470"/>
      <c r="N65" s="408"/>
      <c r="O65" s="462">
        <f t="shared" si="5"/>
        <v>2800</v>
      </c>
      <c r="P65" s="470"/>
      <c r="Q65" s="462">
        <f t="shared" si="4"/>
        <v>2800</v>
      </c>
      <c r="R65" s="470">
        <v>-2800</v>
      </c>
      <c r="S65" s="462">
        <f t="shared" si="1"/>
        <v>0</v>
      </c>
      <c r="T65" s="462"/>
      <c r="U65" s="537">
        <f t="shared" si="2"/>
        <v>0</v>
      </c>
      <c r="V65" s="550"/>
      <c r="W65" s="537">
        <f t="shared" si="3"/>
        <v>0</v>
      </c>
      <c r="X65" s="492"/>
      <c r="Y65" s="537">
        <f t="shared" si="3"/>
        <v>0</v>
      </c>
      <c r="Z65" s="355"/>
      <c r="AA65" s="355"/>
      <c r="AB65" s="355"/>
      <c r="AC65" s="356"/>
      <c r="AD65" s="356"/>
      <c r="AE65" s="333"/>
      <c r="AF65" s="333"/>
      <c r="AG65" s="333"/>
    </row>
    <row r="66" spans="1:33" s="173" customFormat="1" ht="43.5" customHeight="1" hidden="1">
      <c r="A66" s="471"/>
      <c r="B66" s="463" t="s">
        <v>1084</v>
      </c>
      <c r="C66" s="408">
        <v>1000</v>
      </c>
      <c r="D66" s="475"/>
      <c r="E66" s="475"/>
      <c r="F66" s="457"/>
      <c r="G66" s="431"/>
      <c r="H66" s="431"/>
      <c r="I66" s="470"/>
      <c r="J66" s="431"/>
      <c r="K66" s="470"/>
      <c r="L66" s="431"/>
      <c r="M66" s="470"/>
      <c r="N66" s="408"/>
      <c r="O66" s="462">
        <f t="shared" si="5"/>
        <v>1000</v>
      </c>
      <c r="P66" s="470"/>
      <c r="Q66" s="462">
        <f t="shared" si="4"/>
        <v>1000</v>
      </c>
      <c r="R66" s="470">
        <v>-1000</v>
      </c>
      <c r="S66" s="462">
        <f t="shared" si="1"/>
        <v>0</v>
      </c>
      <c r="T66" s="462"/>
      <c r="U66" s="537">
        <f t="shared" si="2"/>
        <v>0</v>
      </c>
      <c r="V66" s="550"/>
      <c r="W66" s="537">
        <f t="shared" si="3"/>
        <v>0</v>
      </c>
      <c r="X66" s="492"/>
      <c r="Y66" s="537">
        <f t="shared" si="3"/>
        <v>0</v>
      </c>
      <c r="Z66" s="355"/>
      <c r="AA66" s="355"/>
      <c r="AB66" s="355"/>
      <c r="AC66" s="356"/>
      <c r="AD66" s="356"/>
      <c r="AE66" s="333"/>
      <c r="AF66" s="333"/>
      <c r="AG66" s="333"/>
    </row>
    <row r="67" spans="1:33" s="173" customFormat="1" ht="19.5" customHeight="1">
      <c r="A67" s="471"/>
      <c r="B67" s="463" t="s">
        <v>936</v>
      </c>
      <c r="C67" s="408">
        <v>32000</v>
      </c>
      <c r="D67" s="475"/>
      <c r="E67" s="475"/>
      <c r="F67" s="457"/>
      <c r="G67" s="431"/>
      <c r="H67" s="431"/>
      <c r="I67" s="470"/>
      <c r="J67" s="431"/>
      <c r="K67" s="470"/>
      <c r="L67" s="431"/>
      <c r="M67" s="470"/>
      <c r="N67" s="408"/>
      <c r="O67" s="462">
        <f t="shared" si="5"/>
        <v>32000</v>
      </c>
      <c r="P67" s="470"/>
      <c r="Q67" s="462">
        <f t="shared" si="4"/>
        <v>32000</v>
      </c>
      <c r="R67" s="470">
        <v>-7560</v>
      </c>
      <c r="S67" s="462">
        <f t="shared" si="1"/>
        <v>24440</v>
      </c>
      <c r="T67" s="462"/>
      <c r="U67" s="537">
        <f t="shared" si="2"/>
        <v>24440</v>
      </c>
      <c r="V67" s="550"/>
      <c r="W67" s="537">
        <f t="shared" si="3"/>
        <v>24440</v>
      </c>
      <c r="X67" s="492">
        <v>-823</v>
      </c>
      <c r="Y67" s="537">
        <f t="shared" si="3"/>
        <v>23617</v>
      </c>
      <c r="Z67" s="355"/>
      <c r="AA67" s="355"/>
      <c r="AB67" s="355"/>
      <c r="AC67" s="356"/>
      <c r="AD67" s="356"/>
      <c r="AE67" s="333"/>
      <c r="AF67" s="333"/>
      <c r="AG67" s="333"/>
    </row>
    <row r="68" spans="1:33" s="173" customFormat="1" ht="27" customHeight="1" hidden="1">
      <c r="A68" s="471"/>
      <c r="B68" s="463" t="s">
        <v>1085</v>
      </c>
      <c r="C68" s="408">
        <v>62500</v>
      </c>
      <c r="D68" s="475"/>
      <c r="E68" s="475"/>
      <c r="F68" s="457"/>
      <c r="G68" s="431"/>
      <c r="H68" s="431"/>
      <c r="I68" s="470"/>
      <c r="J68" s="431"/>
      <c r="K68" s="470"/>
      <c r="L68" s="431"/>
      <c r="M68" s="470"/>
      <c r="N68" s="408"/>
      <c r="O68" s="462">
        <f t="shared" si="5"/>
        <v>62500</v>
      </c>
      <c r="P68" s="470"/>
      <c r="Q68" s="462">
        <f t="shared" si="4"/>
        <v>62500</v>
      </c>
      <c r="R68" s="470">
        <v>-62500</v>
      </c>
      <c r="S68" s="462">
        <f t="shared" si="1"/>
        <v>0</v>
      </c>
      <c r="T68" s="462"/>
      <c r="U68" s="537">
        <f t="shared" si="2"/>
        <v>0</v>
      </c>
      <c r="V68" s="550"/>
      <c r="W68" s="537">
        <f t="shared" si="3"/>
        <v>0</v>
      </c>
      <c r="X68" s="492"/>
      <c r="Y68" s="537">
        <f t="shared" si="3"/>
        <v>0</v>
      </c>
      <c r="Z68" s="355"/>
      <c r="AA68" s="355"/>
      <c r="AB68" s="355"/>
      <c r="AC68" s="356"/>
      <c r="AD68" s="356"/>
      <c r="AE68" s="333"/>
      <c r="AF68" s="333"/>
      <c r="AG68" s="333"/>
    </row>
    <row r="69" spans="1:33" s="173" customFormat="1" ht="25.5" customHeight="1" hidden="1">
      <c r="A69" s="471"/>
      <c r="B69" s="463" t="s">
        <v>1086</v>
      </c>
      <c r="C69" s="408">
        <v>60000</v>
      </c>
      <c r="D69" s="475"/>
      <c r="E69" s="475"/>
      <c r="F69" s="457"/>
      <c r="G69" s="431"/>
      <c r="H69" s="431"/>
      <c r="I69" s="470"/>
      <c r="J69" s="431"/>
      <c r="K69" s="470"/>
      <c r="L69" s="431"/>
      <c r="M69" s="470"/>
      <c r="N69" s="408"/>
      <c r="O69" s="462">
        <f t="shared" si="5"/>
        <v>60000</v>
      </c>
      <c r="P69" s="470"/>
      <c r="Q69" s="462">
        <f t="shared" si="4"/>
        <v>60000</v>
      </c>
      <c r="R69" s="470">
        <v>-60000</v>
      </c>
      <c r="S69" s="462">
        <f t="shared" si="1"/>
        <v>0</v>
      </c>
      <c r="T69" s="462"/>
      <c r="U69" s="537">
        <f t="shared" si="2"/>
        <v>0</v>
      </c>
      <c r="V69" s="550"/>
      <c r="W69" s="537">
        <f t="shared" si="3"/>
        <v>0</v>
      </c>
      <c r="X69" s="492"/>
      <c r="Y69" s="537">
        <f t="shared" si="3"/>
        <v>0</v>
      </c>
      <c r="Z69" s="355"/>
      <c r="AA69" s="355"/>
      <c r="AB69" s="355"/>
      <c r="AC69" s="356"/>
      <c r="AD69" s="356"/>
      <c r="AE69" s="333"/>
      <c r="AF69" s="333"/>
      <c r="AG69" s="333"/>
    </row>
    <row r="70" spans="1:33" s="173" customFormat="1" ht="39.75" customHeight="1" hidden="1">
      <c r="A70" s="471"/>
      <c r="B70" s="463" t="s">
        <v>1087</v>
      </c>
      <c r="C70" s="408">
        <v>1000</v>
      </c>
      <c r="D70" s="475"/>
      <c r="E70" s="475"/>
      <c r="F70" s="457"/>
      <c r="G70" s="431"/>
      <c r="H70" s="431"/>
      <c r="I70" s="470"/>
      <c r="J70" s="431"/>
      <c r="K70" s="470"/>
      <c r="L70" s="431"/>
      <c r="M70" s="470"/>
      <c r="N70" s="408"/>
      <c r="O70" s="462">
        <f t="shared" si="5"/>
        <v>1000</v>
      </c>
      <c r="P70" s="470"/>
      <c r="Q70" s="462">
        <f t="shared" si="4"/>
        <v>1000</v>
      </c>
      <c r="R70" s="470">
        <v>-1000</v>
      </c>
      <c r="S70" s="462">
        <f t="shared" si="1"/>
        <v>0</v>
      </c>
      <c r="T70" s="462"/>
      <c r="U70" s="537">
        <f t="shared" si="2"/>
        <v>0</v>
      </c>
      <c r="V70" s="550"/>
      <c r="W70" s="537">
        <f t="shared" si="3"/>
        <v>0</v>
      </c>
      <c r="X70" s="492"/>
      <c r="Y70" s="537">
        <f t="shared" si="3"/>
        <v>0</v>
      </c>
      <c r="Z70" s="355"/>
      <c r="AA70" s="355"/>
      <c r="AB70" s="355"/>
      <c r="AC70" s="356"/>
      <c r="AD70" s="356"/>
      <c r="AE70" s="333"/>
      <c r="AF70" s="333"/>
      <c r="AG70" s="333"/>
    </row>
    <row r="71" spans="1:33" s="173" customFormat="1" ht="42.75" customHeight="1" hidden="1">
      <c r="A71" s="471"/>
      <c r="B71" s="463" t="s">
        <v>1088</v>
      </c>
      <c r="C71" s="408">
        <v>1220</v>
      </c>
      <c r="D71" s="475"/>
      <c r="E71" s="475"/>
      <c r="F71" s="457"/>
      <c r="G71" s="431"/>
      <c r="H71" s="431"/>
      <c r="I71" s="470"/>
      <c r="J71" s="431"/>
      <c r="K71" s="470"/>
      <c r="L71" s="431"/>
      <c r="M71" s="470"/>
      <c r="N71" s="408"/>
      <c r="O71" s="462">
        <f t="shared" si="5"/>
        <v>1220</v>
      </c>
      <c r="P71" s="470"/>
      <c r="Q71" s="462">
        <f t="shared" si="4"/>
        <v>1220</v>
      </c>
      <c r="R71" s="470">
        <v>-1220</v>
      </c>
      <c r="S71" s="462">
        <f t="shared" si="1"/>
        <v>0</v>
      </c>
      <c r="T71" s="462"/>
      <c r="U71" s="537">
        <f t="shared" si="2"/>
        <v>0</v>
      </c>
      <c r="V71" s="550"/>
      <c r="W71" s="537">
        <f t="shared" si="3"/>
        <v>0</v>
      </c>
      <c r="X71" s="492"/>
      <c r="Y71" s="537">
        <f t="shared" si="3"/>
        <v>0</v>
      </c>
      <c r="Z71" s="355"/>
      <c r="AA71" s="355"/>
      <c r="AB71" s="355"/>
      <c r="AC71" s="356"/>
      <c r="AD71" s="356"/>
      <c r="AE71" s="333"/>
      <c r="AF71" s="333"/>
      <c r="AG71" s="333"/>
    </row>
    <row r="72" spans="1:33" s="173" customFormat="1" ht="26.25" customHeight="1" hidden="1">
      <c r="A72" s="471"/>
      <c r="B72" s="463" t="s">
        <v>1089</v>
      </c>
      <c r="C72" s="408">
        <v>10000</v>
      </c>
      <c r="D72" s="475"/>
      <c r="E72" s="475"/>
      <c r="F72" s="457"/>
      <c r="G72" s="431"/>
      <c r="H72" s="431"/>
      <c r="I72" s="470"/>
      <c r="J72" s="431"/>
      <c r="K72" s="470"/>
      <c r="L72" s="431"/>
      <c r="M72" s="470"/>
      <c r="N72" s="408"/>
      <c r="O72" s="462">
        <f t="shared" si="5"/>
        <v>10000</v>
      </c>
      <c r="P72" s="470"/>
      <c r="Q72" s="462">
        <f t="shared" si="4"/>
        <v>10000</v>
      </c>
      <c r="R72" s="470">
        <v>-10000</v>
      </c>
      <c r="S72" s="462">
        <f t="shared" si="1"/>
        <v>0</v>
      </c>
      <c r="T72" s="462"/>
      <c r="U72" s="537">
        <f t="shared" si="2"/>
        <v>0</v>
      </c>
      <c r="V72" s="550"/>
      <c r="W72" s="537">
        <f t="shared" si="3"/>
        <v>0</v>
      </c>
      <c r="X72" s="492"/>
      <c r="Y72" s="537">
        <f t="shared" si="3"/>
        <v>0</v>
      </c>
      <c r="Z72" s="355"/>
      <c r="AA72" s="355"/>
      <c r="AB72" s="355"/>
      <c r="AC72" s="356"/>
      <c r="AD72" s="356"/>
      <c r="AE72" s="333"/>
      <c r="AF72" s="333"/>
      <c r="AG72" s="333"/>
    </row>
    <row r="73" spans="1:33" s="173" customFormat="1" ht="42" customHeight="1" hidden="1">
      <c r="A73" s="471"/>
      <c r="B73" s="463" t="s">
        <v>1090</v>
      </c>
      <c r="C73" s="408">
        <v>500</v>
      </c>
      <c r="D73" s="475"/>
      <c r="E73" s="475"/>
      <c r="F73" s="457"/>
      <c r="G73" s="431"/>
      <c r="H73" s="431"/>
      <c r="I73" s="470"/>
      <c r="J73" s="431"/>
      <c r="K73" s="470"/>
      <c r="L73" s="431"/>
      <c r="M73" s="470"/>
      <c r="N73" s="408"/>
      <c r="O73" s="462">
        <f t="shared" si="5"/>
        <v>500</v>
      </c>
      <c r="P73" s="470"/>
      <c r="Q73" s="462">
        <f t="shared" si="4"/>
        <v>500</v>
      </c>
      <c r="R73" s="470">
        <v>-500</v>
      </c>
      <c r="S73" s="462">
        <f t="shared" si="1"/>
        <v>0</v>
      </c>
      <c r="T73" s="462"/>
      <c r="U73" s="537">
        <f t="shared" si="2"/>
        <v>0</v>
      </c>
      <c r="V73" s="550"/>
      <c r="W73" s="537">
        <f t="shared" si="3"/>
        <v>0</v>
      </c>
      <c r="X73" s="492"/>
      <c r="Y73" s="537">
        <f t="shared" si="3"/>
        <v>0</v>
      </c>
      <c r="Z73" s="355"/>
      <c r="AA73" s="355"/>
      <c r="AB73" s="355"/>
      <c r="AC73" s="356"/>
      <c r="AD73" s="356"/>
      <c r="AE73" s="333"/>
      <c r="AF73" s="333"/>
      <c r="AG73" s="333"/>
    </row>
    <row r="74" spans="1:33" s="173" customFormat="1" ht="23.25" customHeight="1" hidden="1">
      <c r="A74" s="471"/>
      <c r="B74" s="463" t="s">
        <v>1091</v>
      </c>
      <c r="C74" s="408">
        <v>17000</v>
      </c>
      <c r="D74" s="475"/>
      <c r="E74" s="475"/>
      <c r="F74" s="457"/>
      <c r="G74" s="431"/>
      <c r="H74" s="431"/>
      <c r="I74" s="470"/>
      <c r="J74" s="431"/>
      <c r="K74" s="470"/>
      <c r="L74" s="431"/>
      <c r="M74" s="470"/>
      <c r="N74" s="408"/>
      <c r="O74" s="462">
        <f t="shared" si="5"/>
        <v>17000</v>
      </c>
      <c r="P74" s="470"/>
      <c r="Q74" s="462">
        <f t="shared" si="4"/>
        <v>17000</v>
      </c>
      <c r="R74" s="470">
        <v>-17000</v>
      </c>
      <c r="S74" s="462">
        <f t="shared" si="1"/>
        <v>0</v>
      </c>
      <c r="T74" s="462"/>
      <c r="U74" s="537">
        <f t="shared" si="2"/>
        <v>0</v>
      </c>
      <c r="V74" s="550"/>
      <c r="W74" s="537">
        <f t="shared" si="3"/>
        <v>0</v>
      </c>
      <c r="X74" s="492"/>
      <c r="Y74" s="537">
        <f t="shared" si="3"/>
        <v>0</v>
      </c>
      <c r="Z74" s="355"/>
      <c r="AA74" s="355"/>
      <c r="AB74" s="355"/>
      <c r="AC74" s="356"/>
      <c r="AD74" s="356"/>
      <c r="AE74" s="333"/>
      <c r="AF74" s="333"/>
      <c r="AG74" s="333"/>
    </row>
    <row r="75" spans="1:33" s="173" customFormat="1" ht="14.25" customHeight="1" hidden="1">
      <c r="A75" s="471"/>
      <c r="B75" s="463" t="s">
        <v>937</v>
      </c>
      <c r="C75" s="408">
        <v>600</v>
      </c>
      <c r="D75" s="475"/>
      <c r="E75" s="475"/>
      <c r="F75" s="457"/>
      <c r="G75" s="431"/>
      <c r="H75" s="431"/>
      <c r="I75" s="470"/>
      <c r="J75" s="431"/>
      <c r="K75" s="470"/>
      <c r="L75" s="431"/>
      <c r="M75" s="470"/>
      <c r="N75" s="408"/>
      <c r="O75" s="462">
        <f t="shared" si="5"/>
        <v>600</v>
      </c>
      <c r="P75" s="470"/>
      <c r="Q75" s="462">
        <f t="shared" si="4"/>
        <v>600</v>
      </c>
      <c r="R75" s="470">
        <v>400</v>
      </c>
      <c r="S75" s="462">
        <f t="shared" si="1"/>
        <v>1000</v>
      </c>
      <c r="T75" s="462"/>
      <c r="U75" s="537">
        <f aca="true" t="shared" si="6" ref="U75:U148">S75+T75</f>
        <v>1000</v>
      </c>
      <c r="V75" s="494">
        <v>-1000</v>
      </c>
      <c r="W75" s="537">
        <f aca="true" t="shared" si="7" ref="W75:Y146">U75+V75</f>
        <v>0</v>
      </c>
      <c r="X75" s="492"/>
      <c r="Y75" s="537">
        <f t="shared" si="7"/>
        <v>0</v>
      </c>
      <c r="Z75" s="355"/>
      <c r="AA75" s="355"/>
      <c r="AB75" s="355"/>
      <c r="AC75" s="356"/>
      <c r="AD75" s="356"/>
      <c r="AE75" s="333"/>
      <c r="AF75" s="333"/>
      <c r="AG75" s="333"/>
    </row>
    <row r="76" spans="1:33" s="173" customFormat="1" ht="18" customHeight="1">
      <c r="A76" s="471"/>
      <c r="B76" s="463" t="s">
        <v>938</v>
      </c>
      <c r="C76" s="408">
        <v>12000</v>
      </c>
      <c r="D76" s="475"/>
      <c r="E76" s="475"/>
      <c r="F76" s="457"/>
      <c r="G76" s="431"/>
      <c r="H76" s="431"/>
      <c r="I76" s="470"/>
      <c r="J76" s="431"/>
      <c r="K76" s="470"/>
      <c r="L76" s="431"/>
      <c r="M76" s="470"/>
      <c r="N76" s="408"/>
      <c r="O76" s="462">
        <f t="shared" si="5"/>
        <v>12000</v>
      </c>
      <c r="P76" s="470"/>
      <c r="Q76" s="462">
        <f t="shared" si="4"/>
        <v>12000</v>
      </c>
      <c r="R76" s="470">
        <v>-3805</v>
      </c>
      <c r="S76" s="462">
        <f t="shared" si="1"/>
        <v>8195</v>
      </c>
      <c r="T76" s="462"/>
      <c r="U76" s="537">
        <f t="shared" si="6"/>
        <v>8195</v>
      </c>
      <c r="V76" s="550"/>
      <c r="W76" s="537">
        <f t="shared" si="7"/>
        <v>8195</v>
      </c>
      <c r="X76" s="492">
        <v>-65</v>
      </c>
      <c r="Y76" s="537">
        <f t="shared" si="7"/>
        <v>8130</v>
      </c>
      <c r="Z76" s="355"/>
      <c r="AA76" s="355"/>
      <c r="AB76" s="355"/>
      <c r="AC76" s="356"/>
      <c r="AD76" s="356"/>
      <c r="AE76" s="333"/>
      <c r="AF76" s="333"/>
      <c r="AG76" s="333"/>
    </row>
    <row r="77" spans="1:33" s="173" customFormat="1" ht="15" customHeight="1" hidden="1">
      <c r="A77" s="471"/>
      <c r="B77" s="463" t="s">
        <v>1092</v>
      </c>
      <c r="C77" s="408">
        <v>500</v>
      </c>
      <c r="D77" s="475"/>
      <c r="E77" s="475"/>
      <c r="F77" s="457"/>
      <c r="G77" s="431"/>
      <c r="H77" s="431"/>
      <c r="I77" s="470"/>
      <c r="J77" s="431"/>
      <c r="K77" s="470"/>
      <c r="L77" s="431"/>
      <c r="M77" s="470"/>
      <c r="N77" s="408"/>
      <c r="O77" s="462">
        <f t="shared" si="5"/>
        <v>500</v>
      </c>
      <c r="P77" s="470"/>
      <c r="Q77" s="462">
        <f t="shared" si="4"/>
        <v>500</v>
      </c>
      <c r="R77" s="470">
        <v>-500</v>
      </c>
      <c r="S77" s="462">
        <f t="shared" si="1"/>
        <v>0</v>
      </c>
      <c r="T77" s="462"/>
      <c r="U77" s="537">
        <f t="shared" si="6"/>
        <v>0</v>
      </c>
      <c r="V77" s="550"/>
      <c r="W77" s="537">
        <f t="shared" si="7"/>
        <v>0</v>
      </c>
      <c r="X77" s="492"/>
      <c r="Y77" s="537">
        <f t="shared" si="7"/>
        <v>0</v>
      </c>
      <c r="Z77" s="355"/>
      <c r="AA77" s="355"/>
      <c r="AB77" s="355"/>
      <c r="AC77" s="356"/>
      <c r="AD77" s="356"/>
      <c r="AE77" s="333"/>
      <c r="AF77" s="333"/>
      <c r="AG77" s="333"/>
    </row>
    <row r="78" spans="1:33" s="173" customFormat="1" ht="13.5" customHeight="1" hidden="1">
      <c r="A78" s="471"/>
      <c r="B78" s="463" t="s">
        <v>173</v>
      </c>
      <c r="C78" s="408">
        <v>600</v>
      </c>
      <c r="D78" s="475"/>
      <c r="E78" s="475"/>
      <c r="F78" s="457"/>
      <c r="G78" s="431"/>
      <c r="H78" s="431"/>
      <c r="I78" s="470"/>
      <c r="J78" s="431"/>
      <c r="K78" s="470"/>
      <c r="L78" s="431"/>
      <c r="M78" s="470"/>
      <c r="N78" s="408"/>
      <c r="O78" s="462">
        <f t="shared" si="5"/>
        <v>600</v>
      </c>
      <c r="P78" s="470"/>
      <c r="Q78" s="462">
        <f t="shared" si="4"/>
        <v>600</v>
      </c>
      <c r="R78" s="470">
        <v>-600</v>
      </c>
      <c r="S78" s="462">
        <f t="shared" si="1"/>
        <v>0</v>
      </c>
      <c r="T78" s="462"/>
      <c r="U78" s="537">
        <f t="shared" si="6"/>
        <v>0</v>
      </c>
      <c r="V78" s="550"/>
      <c r="W78" s="537">
        <f t="shared" si="7"/>
        <v>0</v>
      </c>
      <c r="X78" s="492"/>
      <c r="Y78" s="537">
        <f t="shared" si="7"/>
        <v>0</v>
      </c>
      <c r="Z78" s="355"/>
      <c r="AA78" s="355"/>
      <c r="AB78" s="355"/>
      <c r="AC78" s="356"/>
      <c r="AD78" s="356"/>
      <c r="AE78" s="333"/>
      <c r="AF78" s="333"/>
      <c r="AG78" s="333"/>
    </row>
    <row r="79" spans="1:33" s="173" customFormat="1" ht="19.5" customHeight="1" hidden="1">
      <c r="A79" s="471"/>
      <c r="B79" s="463" t="s">
        <v>174</v>
      </c>
      <c r="C79" s="408">
        <v>12000</v>
      </c>
      <c r="D79" s="475"/>
      <c r="E79" s="475"/>
      <c r="F79" s="457"/>
      <c r="G79" s="431"/>
      <c r="H79" s="431"/>
      <c r="I79" s="470"/>
      <c r="J79" s="431"/>
      <c r="K79" s="470"/>
      <c r="L79" s="431"/>
      <c r="M79" s="470"/>
      <c r="N79" s="408"/>
      <c r="O79" s="462">
        <f>C79+N79</f>
        <v>12000</v>
      </c>
      <c r="P79" s="470"/>
      <c r="Q79" s="462">
        <f t="shared" si="4"/>
        <v>12000</v>
      </c>
      <c r="R79" s="470">
        <v>-12000</v>
      </c>
      <c r="S79" s="462">
        <f t="shared" si="1"/>
        <v>0</v>
      </c>
      <c r="T79" s="462"/>
      <c r="U79" s="537">
        <f t="shared" si="6"/>
        <v>0</v>
      </c>
      <c r="V79" s="550"/>
      <c r="W79" s="537">
        <f t="shared" si="7"/>
        <v>0</v>
      </c>
      <c r="X79" s="492"/>
      <c r="Y79" s="537">
        <f t="shared" si="7"/>
        <v>0</v>
      </c>
      <c r="Z79" s="355"/>
      <c r="AA79" s="355"/>
      <c r="AB79" s="355"/>
      <c r="AC79" s="356"/>
      <c r="AD79" s="356"/>
      <c r="AE79" s="333"/>
      <c r="AF79" s="333"/>
      <c r="AG79" s="333"/>
    </row>
    <row r="80" spans="1:33" s="173" customFormat="1" ht="33" customHeight="1">
      <c r="A80" s="471"/>
      <c r="B80" s="463" t="s">
        <v>527</v>
      </c>
      <c r="C80" s="408">
        <v>500</v>
      </c>
      <c r="D80" s="475"/>
      <c r="E80" s="475"/>
      <c r="F80" s="457"/>
      <c r="G80" s="431"/>
      <c r="H80" s="431"/>
      <c r="I80" s="470"/>
      <c r="J80" s="431"/>
      <c r="K80" s="470"/>
      <c r="L80" s="431"/>
      <c r="M80" s="470"/>
      <c r="N80" s="408"/>
      <c r="O80" s="462">
        <f>C80+N80</f>
        <v>500</v>
      </c>
      <c r="P80" s="470"/>
      <c r="Q80" s="462">
        <f t="shared" si="4"/>
        <v>500</v>
      </c>
      <c r="R80" s="470">
        <v>450</v>
      </c>
      <c r="S80" s="462">
        <f t="shared" si="1"/>
        <v>950</v>
      </c>
      <c r="T80" s="462"/>
      <c r="U80" s="537">
        <f t="shared" si="6"/>
        <v>950</v>
      </c>
      <c r="V80" s="550"/>
      <c r="W80" s="537">
        <f t="shared" si="7"/>
        <v>950</v>
      </c>
      <c r="X80" s="492"/>
      <c r="Y80" s="537">
        <f t="shared" si="7"/>
        <v>950</v>
      </c>
      <c r="Z80" s="355"/>
      <c r="AA80" s="355"/>
      <c r="AB80" s="355"/>
      <c r="AC80" s="356"/>
      <c r="AD80" s="356"/>
      <c r="AE80" s="333"/>
      <c r="AF80" s="333"/>
      <c r="AG80" s="333"/>
    </row>
    <row r="81" spans="1:33" s="173" customFormat="1" ht="24.75" customHeight="1" hidden="1">
      <c r="A81" s="471"/>
      <c r="B81" s="463" t="s">
        <v>175</v>
      </c>
      <c r="C81" s="408">
        <v>950</v>
      </c>
      <c r="D81" s="475"/>
      <c r="E81" s="475"/>
      <c r="F81" s="457"/>
      <c r="G81" s="431"/>
      <c r="H81" s="431"/>
      <c r="I81" s="470"/>
      <c r="J81" s="431"/>
      <c r="K81" s="470"/>
      <c r="L81" s="431"/>
      <c r="M81" s="470"/>
      <c r="N81" s="408"/>
      <c r="O81" s="462">
        <f>C81+N81</f>
        <v>950</v>
      </c>
      <c r="P81" s="470"/>
      <c r="Q81" s="462">
        <f t="shared" si="4"/>
        <v>950</v>
      </c>
      <c r="R81" s="470">
        <v>-950</v>
      </c>
      <c r="S81" s="462">
        <f t="shared" si="1"/>
        <v>0</v>
      </c>
      <c r="T81" s="462"/>
      <c r="U81" s="537">
        <f t="shared" si="6"/>
        <v>0</v>
      </c>
      <c r="V81" s="550"/>
      <c r="W81" s="537">
        <f t="shared" si="7"/>
        <v>0</v>
      </c>
      <c r="X81" s="492"/>
      <c r="Y81" s="537">
        <f t="shared" si="7"/>
        <v>0</v>
      </c>
      <c r="Z81" s="355"/>
      <c r="AA81" s="355"/>
      <c r="AB81" s="355"/>
      <c r="AC81" s="356"/>
      <c r="AD81" s="356"/>
      <c r="AE81" s="333"/>
      <c r="AF81" s="333"/>
      <c r="AG81" s="333"/>
    </row>
    <row r="82" spans="1:33" s="173" customFormat="1" ht="38.25" customHeight="1">
      <c r="A82" s="471"/>
      <c r="B82" s="463" t="s">
        <v>529</v>
      </c>
      <c r="C82" s="408"/>
      <c r="D82" s="475"/>
      <c r="E82" s="475"/>
      <c r="F82" s="457"/>
      <c r="G82" s="431"/>
      <c r="H82" s="431"/>
      <c r="I82" s="470"/>
      <c r="J82" s="431"/>
      <c r="K82" s="470"/>
      <c r="L82" s="431"/>
      <c r="M82" s="470"/>
      <c r="N82" s="408"/>
      <c r="O82" s="462"/>
      <c r="P82" s="470"/>
      <c r="Q82" s="462"/>
      <c r="R82" s="470"/>
      <c r="S82" s="462"/>
      <c r="T82" s="462"/>
      <c r="U82" s="537">
        <v>0</v>
      </c>
      <c r="V82" s="494">
        <v>10700</v>
      </c>
      <c r="W82" s="537">
        <v>10700</v>
      </c>
      <c r="X82" s="492">
        <v>-4358</v>
      </c>
      <c r="Y82" s="537">
        <f t="shared" si="7"/>
        <v>6342</v>
      </c>
      <c r="Z82" s="355"/>
      <c r="AA82" s="355"/>
      <c r="AB82" s="355"/>
      <c r="AC82" s="356"/>
      <c r="AD82" s="356"/>
      <c r="AE82" s="333"/>
      <c r="AF82" s="333"/>
      <c r="AG82" s="333"/>
    </row>
    <row r="83" spans="1:33" s="173" customFormat="1" ht="48.75" customHeight="1" hidden="1">
      <c r="A83" s="471"/>
      <c r="B83" s="463" t="s">
        <v>1024</v>
      </c>
      <c r="C83" s="408"/>
      <c r="D83" s="475"/>
      <c r="E83" s="475"/>
      <c r="F83" s="457"/>
      <c r="G83" s="431"/>
      <c r="H83" s="431"/>
      <c r="I83" s="470"/>
      <c r="J83" s="431"/>
      <c r="K83" s="470"/>
      <c r="L83" s="431"/>
      <c r="M83" s="470"/>
      <c r="N83" s="408"/>
      <c r="O83" s="462"/>
      <c r="P83" s="470"/>
      <c r="Q83" s="462"/>
      <c r="R83" s="470"/>
      <c r="S83" s="462"/>
      <c r="T83" s="462"/>
      <c r="U83" s="537">
        <v>0</v>
      </c>
      <c r="V83" s="494">
        <v>700</v>
      </c>
      <c r="W83" s="537">
        <v>700</v>
      </c>
      <c r="X83" s="492">
        <v>-700</v>
      </c>
      <c r="Y83" s="537">
        <f t="shared" si="7"/>
        <v>0</v>
      </c>
      <c r="Z83" s="355"/>
      <c r="AA83" s="355"/>
      <c r="AB83" s="355"/>
      <c r="AC83" s="356"/>
      <c r="AD83" s="356"/>
      <c r="AE83" s="333"/>
      <c r="AF83" s="333"/>
      <c r="AG83" s="333"/>
    </row>
    <row r="84" spans="1:33" s="173" customFormat="1" ht="48" customHeight="1" hidden="1">
      <c r="A84" s="471"/>
      <c r="B84" s="463" t="s">
        <v>314</v>
      </c>
      <c r="C84" s="408"/>
      <c r="D84" s="475"/>
      <c r="E84" s="475"/>
      <c r="F84" s="457"/>
      <c r="G84" s="431"/>
      <c r="H84" s="431"/>
      <c r="I84" s="470"/>
      <c r="J84" s="431"/>
      <c r="K84" s="470"/>
      <c r="L84" s="431"/>
      <c r="M84" s="470"/>
      <c r="N84" s="408"/>
      <c r="O84" s="462"/>
      <c r="P84" s="470"/>
      <c r="Q84" s="462"/>
      <c r="R84" s="470"/>
      <c r="S84" s="462"/>
      <c r="T84" s="462"/>
      <c r="U84" s="537">
        <v>0</v>
      </c>
      <c r="V84" s="494">
        <v>1000</v>
      </c>
      <c r="W84" s="537">
        <v>1000</v>
      </c>
      <c r="X84" s="492">
        <v>-1000</v>
      </c>
      <c r="Y84" s="537">
        <f t="shared" si="7"/>
        <v>0</v>
      </c>
      <c r="Z84" s="355"/>
      <c r="AA84" s="355"/>
      <c r="AB84" s="355"/>
      <c r="AC84" s="356"/>
      <c r="AD84" s="356"/>
      <c r="AE84" s="333"/>
      <c r="AF84" s="333"/>
      <c r="AG84" s="333"/>
    </row>
    <row r="85" spans="1:33" s="173" customFormat="1" ht="33" customHeight="1">
      <c r="A85" s="471"/>
      <c r="B85" s="463" t="s">
        <v>191</v>
      </c>
      <c r="C85" s="408"/>
      <c r="D85" s="475"/>
      <c r="E85" s="475"/>
      <c r="F85" s="457"/>
      <c r="G85" s="431"/>
      <c r="H85" s="431"/>
      <c r="I85" s="470"/>
      <c r="J85" s="431"/>
      <c r="K85" s="470"/>
      <c r="L85" s="431"/>
      <c r="M85" s="470"/>
      <c r="N85" s="408"/>
      <c r="O85" s="462"/>
      <c r="P85" s="470"/>
      <c r="Q85" s="462"/>
      <c r="R85" s="470"/>
      <c r="S85" s="462"/>
      <c r="T85" s="462"/>
      <c r="U85" s="537"/>
      <c r="V85" s="494"/>
      <c r="W85" s="537">
        <v>0</v>
      </c>
      <c r="X85" s="492">
        <v>500</v>
      </c>
      <c r="Y85" s="537">
        <f t="shared" si="7"/>
        <v>500</v>
      </c>
      <c r="Z85" s="355"/>
      <c r="AA85" s="355"/>
      <c r="AB85" s="355"/>
      <c r="AC85" s="356"/>
      <c r="AD85" s="356"/>
      <c r="AE85" s="333"/>
      <c r="AF85" s="333"/>
      <c r="AG85" s="333"/>
    </row>
    <row r="86" spans="1:33" s="173" customFormat="1" ht="17.25" customHeight="1">
      <c r="A86" s="471"/>
      <c r="B86" s="463" t="s">
        <v>315</v>
      </c>
      <c r="C86" s="408"/>
      <c r="D86" s="475"/>
      <c r="E86" s="475"/>
      <c r="F86" s="457"/>
      <c r="G86" s="431"/>
      <c r="H86" s="431"/>
      <c r="I86" s="470"/>
      <c r="J86" s="431"/>
      <c r="K86" s="470"/>
      <c r="L86" s="431"/>
      <c r="M86" s="470"/>
      <c r="N86" s="408"/>
      <c r="O86" s="462"/>
      <c r="P86" s="470"/>
      <c r="Q86" s="455">
        <v>0</v>
      </c>
      <c r="R86" s="457">
        <v>2917</v>
      </c>
      <c r="S86" s="462">
        <f t="shared" si="1"/>
        <v>2917</v>
      </c>
      <c r="T86" s="462"/>
      <c r="U86" s="537">
        <f t="shared" si="6"/>
        <v>2917</v>
      </c>
      <c r="V86" s="550"/>
      <c r="W86" s="537">
        <f t="shared" si="7"/>
        <v>2917</v>
      </c>
      <c r="X86" s="492">
        <v>0</v>
      </c>
      <c r="Y86" s="537">
        <f t="shared" si="7"/>
        <v>2917</v>
      </c>
      <c r="Z86" s="355"/>
      <c r="AA86" s="355"/>
      <c r="AB86" s="355"/>
      <c r="AC86" s="356"/>
      <c r="AD86" s="356"/>
      <c r="AE86" s="333"/>
      <c r="AF86" s="333"/>
      <c r="AG86" s="333"/>
    </row>
    <row r="87" spans="1:33" s="173" customFormat="1" ht="33.75" customHeight="1">
      <c r="A87" s="565"/>
      <c r="B87" s="463" t="s">
        <v>316</v>
      </c>
      <c r="C87" s="408"/>
      <c r="D87" s="475"/>
      <c r="E87" s="475"/>
      <c r="F87" s="457"/>
      <c r="G87" s="431"/>
      <c r="H87" s="431"/>
      <c r="I87" s="470"/>
      <c r="J87" s="431"/>
      <c r="K87" s="470"/>
      <c r="L87" s="431"/>
      <c r="M87" s="470"/>
      <c r="N87" s="408"/>
      <c r="O87" s="462"/>
      <c r="P87" s="470"/>
      <c r="Q87" s="462">
        <v>0</v>
      </c>
      <c r="R87" s="470">
        <v>1587</v>
      </c>
      <c r="S87" s="462">
        <f t="shared" si="1"/>
        <v>1587</v>
      </c>
      <c r="T87" s="462"/>
      <c r="U87" s="537">
        <f t="shared" si="6"/>
        <v>1587</v>
      </c>
      <c r="V87" s="499"/>
      <c r="W87" s="537">
        <f t="shared" si="7"/>
        <v>1587</v>
      </c>
      <c r="X87" s="492"/>
      <c r="Y87" s="537">
        <f t="shared" si="7"/>
        <v>1587</v>
      </c>
      <c r="Z87" s="355"/>
      <c r="AA87" s="355"/>
      <c r="AB87" s="355"/>
      <c r="AC87" s="356"/>
      <c r="AD87" s="356"/>
      <c r="AE87" s="333"/>
      <c r="AF87" s="333"/>
      <c r="AG87" s="333"/>
    </row>
    <row r="88" spans="1:33" s="173" customFormat="1" ht="49.5" customHeight="1">
      <c r="A88" s="565"/>
      <c r="B88" s="463" t="s">
        <v>317</v>
      </c>
      <c r="C88" s="408"/>
      <c r="D88" s="475"/>
      <c r="E88" s="475"/>
      <c r="F88" s="457"/>
      <c r="G88" s="431"/>
      <c r="H88" s="431"/>
      <c r="I88" s="470"/>
      <c r="J88" s="431"/>
      <c r="K88" s="470"/>
      <c r="L88" s="431"/>
      <c r="M88" s="470"/>
      <c r="N88" s="408"/>
      <c r="O88" s="462"/>
      <c r="P88" s="470"/>
      <c r="Q88" s="462">
        <v>0</v>
      </c>
      <c r="R88" s="470">
        <v>523</v>
      </c>
      <c r="S88" s="462">
        <f t="shared" si="1"/>
        <v>523</v>
      </c>
      <c r="T88" s="462"/>
      <c r="U88" s="537">
        <f t="shared" si="6"/>
        <v>523</v>
      </c>
      <c r="V88" s="499"/>
      <c r="W88" s="537">
        <f t="shared" si="7"/>
        <v>523</v>
      </c>
      <c r="X88" s="492"/>
      <c r="Y88" s="537">
        <f t="shared" si="7"/>
        <v>523</v>
      </c>
      <c r="Z88" s="355"/>
      <c r="AA88" s="355"/>
      <c r="AB88" s="355"/>
      <c r="AC88" s="356"/>
      <c r="AD88" s="356"/>
      <c r="AE88" s="333"/>
      <c r="AF88" s="333"/>
      <c r="AG88" s="333"/>
    </row>
    <row r="89" spans="1:33" s="173" customFormat="1" ht="31.5" customHeight="1">
      <c r="A89" s="565"/>
      <c r="B89" s="463" t="s">
        <v>318</v>
      </c>
      <c r="C89" s="475"/>
      <c r="D89" s="475"/>
      <c r="E89" s="475"/>
      <c r="F89" s="475"/>
      <c r="G89" s="475"/>
      <c r="H89" s="475"/>
      <c r="I89" s="475"/>
      <c r="J89" s="475"/>
      <c r="K89" s="475"/>
      <c r="L89" s="475"/>
      <c r="M89" s="475"/>
      <c r="N89" s="475"/>
      <c r="O89" s="475"/>
      <c r="P89" s="475"/>
      <c r="Q89" s="476">
        <v>0</v>
      </c>
      <c r="R89" s="476">
        <v>807</v>
      </c>
      <c r="S89" s="476">
        <f t="shared" si="1"/>
        <v>807</v>
      </c>
      <c r="T89" s="476"/>
      <c r="U89" s="574">
        <f t="shared" si="6"/>
        <v>807</v>
      </c>
      <c r="V89" s="499"/>
      <c r="W89" s="537">
        <f t="shared" si="7"/>
        <v>807</v>
      </c>
      <c r="X89" s="492"/>
      <c r="Y89" s="537">
        <f t="shared" si="7"/>
        <v>807</v>
      </c>
      <c r="Z89" s="355"/>
      <c r="AA89" s="355"/>
      <c r="AB89" s="355"/>
      <c r="AC89" s="356"/>
      <c r="AD89" s="356"/>
      <c r="AE89" s="333"/>
      <c r="AF89" s="333"/>
      <c r="AG89" s="333"/>
    </row>
    <row r="90" spans="1:33" s="173" customFormat="1" ht="36.75" customHeight="1" hidden="1">
      <c r="A90" s="459"/>
      <c r="B90" s="460" t="s">
        <v>348</v>
      </c>
      <c r="C90" s="454">
        <f>SUM(C91:C92)</f>
        <v>2500</v>
      </c>
      <c r="D90" s="455"/>
      <c r="E90" s="455"/>
      <c r="F90" s="454"/>
      <c r="G90" s="454"/>
      <c r="H90" s="455"/>
      <c r="I90" s="457"/>
      <c r="J90" s="455"/>
      <c r="K90" s="457"/>
      <c r="L90" s="455"/>
      <c r="M90" s="457"/>
      <c r="N90" s="454">
        <f>SUM(N91:N92)</f>
        <v>0</v>
      </c>
      <c r="O90" s="455">
        <f>C90+N90</f>
        <v>2500</v>
      </c>
      <c r="P90" s="455">
        <f>SUM(P91:P92)</f>
        <v>0</v>
      </c>
      <c r="Q90" s="455">
        <f>O90+P90</f>
        <v>2500</v>
      </c>
      <c r="R90" s="455">
        <f>SUM(R91:R92)</f>
        <v>-2500</v>
      </c>
      <c r="S90" s="455">
        <f t="shared" si="1"/>
        <v>0</v>
      </c>
      <c r="T90" s="455">
        <f>SUM(T91:T92)</f>
        <v>0</v>
      </c>
      <c r="U90" s="538">
        <f t="shared" si="6"/>
        <v>0</v>
      </c>
      <c r="V90" s="550"/>
      <c r="W90" s="538">
        <f t="shared" si="7"/>
        <v>0</v>
      </c>
      <c r="X90" s="550"/>
      <c r="Y90" s="538">
        <f t="shared" si="7"/>
        <v>0</v>
      </c>
      <c r="Z90" s="355"/>
      <c r="AA90" s="355"/>
      <c r="AB90" s="355"/>
      <c r="AC90" s="356"/>
      <c r="AD90" s="356"/>
      <c r="AE90" s="333"/>
      <c r="AF90" s="333"/>
      <c r="AG90" s="333"/>
    </row>
    <row r="91" spans="1:33" s="173" customFormat="1" ht="31.5" hidden="1">
      <c r="A91" s="459"/>
      <c r="B91" s="461" t="s">
        <v>267</v>
      </c>
      <c r="C91" s="408">
        <v>1000</v>
      </c>
      <c r="D91" s="455"/>
      <c r="E91" s="455"/>
      <c r="F91" s="454"/>
      <c r="G91" s="454"/>
      <c r="H91" s="455"/>
      <c r="I91" s="457"/>
      <c r="J91" s="455"/>
      <c r="K91" s="457"/>
      <c r="L91" s="455"/>
      <c r="M91" s="457"/>
      <c r="N91" s="408"/>
      <c r="O91" s="462">
        <f>C91+N91</f>
        <v>1000</v>
      </c>
      <c r="P91" s="462"/>
      <c r="Q91" s="462">
        <f t="shared" si="4"/>
        <v>1000</v>
      </c>
      <c r="R91" s="462">
        <v>-1000</v>
      </c>
      <c r="S91" s="462">
        <f t="shared" si="1"/>
        <v>0</v>
      </c>
      <c r="T91" s="462"/>
      <c r="U91" s="537">
        <f t="shared" si="6"/>
        <v>0</v>
      </c>
      <c r="V91" s="550"/>
      <c r="W91" s="538">
        <f t="shared" si="7"/>
        <v>0</v>
      </c>
      <c r="X91" s="550"/>
      <c r="Y91" s="538">
        <f t="shared" si="7"/>
        <v>0</v>
      </c>
      <c r="Z91" s="355"/>
      <c r="AA91" s="355"/>
      <c r="AB91" s="355"/>
      <c r="AC91" s="356"/>
      <c r="AD91" s="356"/>
      <c r="AE91" s="333"/>
      <c r="AF91" s="333"/>
      <c r="AG91" s="333"/>
    </row>
    <row r="92" spans="1:33" s="173" customFormat="1" ht="31.5" hidden="1">
      <c r="A92" s="459"/>
      <c r="B92" s="463" t="s">
        <v>953</v>
      </c>
      <c r="C92" s="408">
        <v>1500</v>
      </c>
      <c r="D92" s="455"/>
      <c r="E92" s="455"/>
      <c r="F92" s="454"/>
      <c r="G92" s="454"/>
      <c r="H92" s="455"/>
      <c r="I92" s="457"/>
      <c r="J92" s="455"/>
      <c r="K92" s="457"/>
      <c r="L92" s="455"/>
      <c r="M92" s="457"/>
      <c r="N92" s="408"/>
      <c r="O92" s="462">
        <f>C92+N92</f>
        <v>1500</v>
      </c>
      <c r="P92" s="462"/>
      <c r="Q92" s="462">
        <f t="shared" si="4"/>
        <v>1500</v>
      </c>
      <c r="R92" s="462">
        <v>-1500</v>
      </c>
      <c r="S92" s="462">
        <f t="shared" si="1"/>
        <v>0</v>
      </c>
      <c r="T92" s="462"/>
      <c r="U92" s="537">
        <f t="shared" si="6"/>
        <v>0</v>
      </c>
      <c r="V92" s="550"/>
      <c r="W92" s="538">
        <f t="shared" si="7"/>
        <v>0</v>
      </c>
      <c r="X92" s="550"/>
      <c r="Y92" s="538">
        <f t="shared" si="7"/>
        <v>0</v>
      </c>
      <c r="Z92" s="355"/>
      <c r="AA92" s="355"/>
      <c r="AB92" s="355"/>
      <c r="AC92" s="356"/>
      <c r="AD92" s="356"/>
      <c r="AE92" s="333"/>
      <c r="AF92" s="333"/>
      <c r="AG92" s="333"/>
    </row>
    <row r="93" spans="1:33" s="173" customFormat="1" ht="15.75" hidden="1">
      <c r="A93" s="459" t="s">
        <v>433</v>
      </c>
      <c r="B93" s="460" t="s">
        <v>105</v>
      </c>
      <c r="C93" s="454">
        <f>SUM(C94:C95)</f>
        <v>17000</v>
      </c>
      <c r="D93" s="454">
        <f aca="true" t="shared" si="8" ref="D93:O93">SUM(D94:D95)</f>
        <v>0</v>
      </c>
      <c r="E93" s="454">
        <f t="shared" si="8"/>
        <v>0</v>
      </c>
      <c r="F93" s="454">
        <f t="shared" si="8"/>
        <v>0</v>
      </c>
      <c r="G93" s="454">
        <f t="shared" si="8"/>
        <v>0</v>
      </c>
      <c r="H93" s="454">
        <f t="shared" si="8"/>
        <v>0</v>
      </c>
      <c r="I93" s="454">
        <f t="shared" si="8"/>
        <v>0</v>
      </c>
      <c r="J93" s="454">
        <f t="shared" si="8"/>
        <v>0</v>
      </c>
      <c r="K93" s="454">
        <f t="shared" si="8"/>
        <v>0</v>
      </c>
      <c r="L93" s="454">
        <f t="shared" si="8"/>
        <v>0</v>
      </c>
      <c r="M93" s="454">
        <f t="shared" si="8"/>
        <v>0</v>
      </c>
      <c r="N93" s="454">
        <f t="shared" si="8"/>
        <v>150000</v>
      </c>
      <c r="O93" s="455">
        <f t="shared" si="8"/>
        <v>167000</v>
      </c>
      <c r="P93" s="455">
        <f>SUM(P94:P95)</f>
        <v>0</v>
      </c>
      <c r="Q93" s="455">
        <f>SUM(Q94:Q95)</f>
        <v>167000</v>
      </c>
      <c r="R93" s="455">
        <f>SUM(R94:R95)</f>
        <v>-165368</v>
      </c>
      <c r="S93" s="455">
        <f>SUM(S94:S95)</f>
        <v>1632</v>
      </c>
      <c r="T93" s="455">
        <f>SUM(T94:T95)</f>
        <v>0</v>
      </c>
      <c r="U93" s="538">
        <f t="shared" si="6"/>
        <v>1632</v>
      </c>
      <c r="V93" s="551">
        <v>-1632</v>
      </c>
      <c r="W93" s="538">
        <f t="shared" si="7"/>
        <v>0</v>
      </c>
      <c r="X93" s="551">
        <f>SUM(X94:X95)</f>
        <v>0</v>
      </c>
      <c r="Y93" s="538">
        <f t="shared" si="7"/>
        <v>0</v>
      </c>
      <c r="Z93" s="355"/>
      <c r="AA93" s="355"/>
      <c r="AB93" s="355"/>
      <c r="AC93" s="356"/>
      <c r="AD93" s="356"/>
      <c r="AE93" s="333"/>
      <c r="AF93" s="333"/>
      <c r="AG93" s="333"/>
    </row>
    <row r="94" spans="1:33" s="173" customFormat="1" ht="47.25" hidden="1">
      <c r="A94" s="459"/>
      <c r="B94" s="463" t="s">
        <v>405</v>
      </c>
      <c r="C94" s="454"/>
      <c r="D94" s="455"/>
      <c r="E94" s="455"/>
      <c r="F94" s="454"/>
      <c r="G94" s="454"/>
      <c r="H94" s="455"/>
      <c r="I94" s="457"/>
      <c r="J94" s="455"/>
      <c r="K94" s="457"/>
      <c r="L94" s="455"/>
      <c r="M94" s="457"/>
      <c r="N94" s="408">
        <v>150000</v>
      </c>
      <c r="O94" s="462">
        <f aca="true" t="shared" si="9" ref="O94:O99">C94+N94</f>
        <v>150000</v>
      </c>
      <c r="P94" s="462"/>
      <c r="Q94" s="462">
        <f t="shared" si="4"/>
        <v>150000</v>
      </c>
      <c r="R94" s="462">
        <v>-148368</v>
      </c>
      <c r="S94" s="462">
        <f aca="true" t="shared" si="10" ref="S94:S100">Q94+R94</f>
        <v>1632</v>
      </c>
      <c r="T94" s="462"/>
      <c r="U94" s="537">
        <f t="shared" si="6"/>
        <v>1632</v>
      </c>
      <c r="V94" s="549">
        <v>-1632</v>
      </c>
      <c r="W94" s="537">
        <f t="shared" si="7"/>
        <v>0</v>
      </c>
      <c r="X94" s="549"/>
      <c r="Y94" s="537">
        <f t="shared" si="7"/>
        <v>0</v>
      </c>
      <c r="Z94" s="355"/>
      <c r="AA94" s="355"/>
      <c r="AB94" s="355"/>
      <c r="AC94" s="356"/>
      <c r="AD94" s="356"/>
      <c r="AE94" s="333"/>
      <c r="AF94" s="333"/>
      <c r="AG94" s="333"/>
    </row>
    <row r="95" spans="1:33" s="173" customFormat="1" ht="47.25" hidden="1">
      <c r="A95" s="459"/>
      <c r="B95" s="460" t="s">
        <v>176</v>
      </c>
      <c r="C95" s="454">
        <v>17000</v>
      </c>
      <c r="D95" s="455"/>
      <c r="E95" s="455"/>
      <c r="F95" s="454"/>
      <c r="G95" s="454"/>
      <c r="H95" s="455"/>
      <c r="I95" s="457"/>
      <c r="J95" s="455"/>
      <c r="K95" s="457"/>
      <c r="L95" s="455"/>
      <c r="M95" s="457"/>
      <c r="N95" s="454"/>
      <c r="O95" s="455">
        <f t="shared" si="9"/>
        <v>17000</v>
      </c>
      <c r="P95" s="455">
        <v>0</v>
      </c>
      <c r="Q95" s="455">
        <f>O95+P95</f>
        <v>17000</v>
      </c>
      <c r="R95" s="455">
        <f>SUM(R96:R98)</f>
        <v>-17000</v>
      </c>
      <c r="S95" s="455">
        <f t="shared" si="10"/>
        <v>0</v>
      </c>
      <c r="T95" s="455">
        <f>SUM(T96:T98)</f>
        <v>0</v>
      </c>
      <c r="U95" s="538">
        <f t="shared" si="6"/>
        <v>0</v>
      </c>
      <c r="V95" s="550"/>
      <c r="W95" s="538">
        <f t="shared" si="7"/>
        <v>0</v>
      </c>
      <c r="X95" s="550"/>
      <c r="Y95" s="538">
        <f t="shared" si="7"/>
        <v>0</v>
      </c>
      <c r="Z95" s="355"/>
      <c r="AA95" s="355"/>
      <c r="AB95" s="355"/>
      <c r="AC95" s="356"/>
      <c r="AD95" s="356"/>
      <c r="AE95" s="333"/>
      <c r="AF95" s="333"/>
      <c r="AG95" s="333"/>
    </row>
    <row r="96" spans="1:33" s="173" customFormat="1" ht="31.5" hidden="1">
      <c r="A96" s="459"/>
      <c r="B96" s="477" t="s">
        <v>146</v>
      </c>
      <c r="C96" s="408">
        <v>3000</v>
      </c>
      <c r="D96" s="455"/>
      <c r="E96" s="455"/>
      <c r="F96" s="454"/>
      <c r="G96" s="454"/>
      <c r="H96" s="455"/>
      <c r="I96" s="457"/>
      <c r="J96" s="455"/>
      <c r="K96" s="457"/>
      <c r="L96" s="455"/>
      <c r="M96" s="457"/>
      <c r="N96" s="408"/>
      <c r="O96" s="462">
        <f t="shared" si="9"/>
        <v>3000</v>
      </c>
      <c r="P96" s="462"/>
      <c r="Q96" s="462">
        <f t="shared" si="4"/>
        <v>3000</v>
      </c>
      <c r="R96" s="462">
        <v>-3000</v>
      </c>
      <c r="S96" s="462">
        <f t="shared" si="10"/>
        <v>0</v>
      </c>
      <c r="T96" s="462"/>
      <c r="U96" s="537">
        <f t="shared" si="6"/>
        <v>0</v>
      </c>
      <c r="V96" s="550"/>
      <c r="W96" s="538">
        <f t="shared" si="7"/>
        <v>0</v>
      </c>
      <c r="X96" s="550"/>
      <c r="Y96" s="538">
        <f t="shared" si="7"/>
        <v>0</v>
      </c>
      <c r="Z96" s="355"/>
      <c r="AA96" s="355"/>
      <c r="AB96" s="355"/>
      <c r="AC96" s="356"/>
      <c r="AD96" s="356"/>
      <c r="AE96" s="333"/>
      <c r="AF96" s="333"/>
      <c r="AG96" s="333"/>
    </row>
    <row r="97" spans="1:33" s="173" customFormat="1" ht="31.5" hidden="1">
      <c r="A97" s="459"/>
      <c r="B97" s="467" t="s">
        <v>147</v>
      </c>
      <c r="C97" s="408">
        <v>4000</v>
      </c>
      <c r="D97" s="455"/>
      <c r="E97" s="455"/>
      <c r="F97" s="454"/>
      <c r="G97" s="454"/>
      <c r="H97" s="455"/>
      <c r="I97" s="457"/>
      <c r="J97" s="455"/>
      <c r="K97" s="457"/>
      <c r="L97" s="455"/>
      <c r="M97" s="457"/>
      <c r="N97" s="408"/>
      <c r="O97" s="462">
        <f t="shared" si="9"/>
        <v>4000</v>
      </c>
      <c r="P97" s="462"/>
      <c r="Q97" s="462">
        <f t="shared" si="4"/>
        <v>4000</v>
      </c>
      <c r="R97" s="462">
        <v>-4000</v>
      </c>
      <c r="S97" s="462">
        <f t="shared" si="10"/>
        <v>0</v>
      </c>
      <c r="T97" s="462"/>
      <c r="U97" s="537">
        <f t="shared" si="6"/>
        <v>0</v>
      </c>
      <c r="V97" s="550"/>
      <c r="W97" s="538">
        <f t="shared" si="7"/>
        <v>0</v>
      </c>
      <c r="X97" s="550"/>
      <c r="Y97" s="538">
        <f t="shared" si="7"/>
        <v>0</v>
      </c>
      <c r="Z97" s="355"/>
      <c r="AA97" s="355"/>
      <c r="AB97" s="355"/>
      <c r="AC97" s="356"/>
      <c r="AD97" s="356"/>
      <c r="AE97" s="333"/>
      <c r="AF97" s="333"/>
      <c r="AG97" s="333"/>
    </row>
    <row r="98" spans="1:33" s="173" customFormat="1" ht="31.5" hidden="1">
      <c r="A98" s="459"/>
      <c r="B98" s="467" t="s">
        <v>148</v>
      </c>
      <c r="C98" s="408">
        <v>10000</v>
      </c>
      <c r="D98" s="455"/>
      <c r="E98" s="455"/>
      <c r="F98" s="454"/>
      <c r="G98" s="454"/>
      <c r="H98" s="455"/>
      <c r="I98" s="457"/>
      <c r="J98" s="455"/>
      <c r="K98" s="457"/>
      <c r="L98" s="455"/>
      <c r="M98" s="457"/>
      <c r="N98" s="408"/>
      <c r="O98" s="462">
        <f t="shared" si="9"/>
        <v>10000</v>
      </c>
      <c r="P98" s="462"/>
      <c r="Q98" s="462">
        <f t="shared" si="4"/>
        <v>10000</v>
      </c>
      <c r="R98" s="462">
        <v>-10000</v>
      </c>
      <c r="S98" s="462">
        <f t="shared" si="10"/>
        <v>0</v>
      </c>
      <c r="T98" s="462"/>
      <c r="U98" s="537">
        <f t="shared" si="6"/>
        <v>0</v>
      </c>
      <c r="V98" s="550"/>
      <c r="W98" s="538">
        <f t="shared" si="7"/>
        <v>0</v>
      </c>
      <c r="X98" s="550"/>
      <c r="Y98" s="538">
        <f t="shared" si="7"/>
        <v>0</v>
      </c>
      <c r="Z98" s="355"/>
      <c r="AA98" s="355"/>
      <c r="AB98" s="355"/>
      <c r="AC98" s="356"/>
      <c r="AD98" s="356"/>
      <c r="AE98" s="333"/>
      <c r="AF98" s="333"/>
      <c r="AG98" s="333"/>
    </row>
    <row r="99" spans="1:25" ht="15.75" collapsed="1">
      <c r="A99" s="478" t="s">
        <v>433</v>
      </c>
      <c r="B99" s="479" t="s">
        <v>118</v>
      </c>
      <c r="C99" s="454"/>
      <c r="D99" s="454" t="e">
        <f>SUM(#REF!)</f>
        <v>#REF!</v>
      </c>
      <c r="E99" s="454" t="e">
        <f>SUM(#REF!)</f>
        <v>#REF!</v>
      </c>
      <c r="F99" s="454" t="e">
        <f>SUM(#REF!)</f>
        <v>#REF!</v>
      </c>
      <c r="G99" s="456" t="e">
        <f>C99+F99</f>
        <v>#REF!</v>
      </c>
      <c r="H99" s="455" t="e">
        <f>SUM(#REF!)</f>
        <v>#REF!</v>
      </c>
      <c r="I99" s="457" t="e">
        <f>SUM(G99+H99)</f>
        <v>#REF!</v>
      </c>
      <c r="J99" s="455" t="e">
        <f>SUM(#REF!)</f>
        <v>#REF!</v>
      </c>
      <c r="K99" s="457" t="e">
        <f>SUM(I99+J99)</f>
        <v>#REF!</v>
      </c>
      <c r="L99" s="455" t="e">
        <f>SUM(#REF!)</f>
        <v>#REF!</v>
      </c>
      <c r="M99" s="457" t="e">
        <f>SUM(K99+L99)</f>
        <v>#REF!</v>
      </c>
      <c r="N99" s="454"/>
      <c r="O99" s="455">
        <f t="shared" si="9"/>
        <v>0</v>
      </c>
      <c r="P99" s="455" t="e">
        <f>D99+O99</f>
        <v>#REF!</v>
      </c>
      <c r="Q99" s="455"/>
      <c r="R99" s="455">
        <f>R100</f>
        <v>1200</v>
      </c>
      <c r="S99" s="455">
        <f>Q99+R99</f>
        <v>1200</v>
      </c>
      <c r="T99" s="455">
        <f>T100</f>
        <v>0</v>
      </c>
      <c r="U99" s="538">
        <f t="shared" si="6"/>
        <v>1200</v>
      </c>
      <c r="V99" s="549"/>
      <c r="W99" s="538">
        <f t="shared" si="7"/>
        <v>1200</v>
      </c>
      <c r="X99" s="549"/>
      <c r="Y99" s="538">
        <f t="shared" si="7"/>
        <v>1200</v>
      </c>
    </row>
    <row r="100" spans="1:25" ht="47.25">
      <c r="A100" s="478"/>
      <c r="B100" s="463" t="s">
        <v>464</v>
      </c>
      <c r="C100" s="454"/>
      <c r="D100" s="454"/>
      <c r="E100" s="454"/>
      <c r="F100" s="454"/>
      <c r="G100" s="456"/>
      <c r="H100" s="455"/>
      <c r="I100" s="457"/>
      <c r="J100" s="455"/>
      <c r="K100" s="457"/>
      <c r="L100" s="455"/>
      <c r="M100" s="457"/>
      <c r="N100" s="454"/>
      <c r="O100" s="455"/>
      <c r="P100" s="455"/>
      <c r="Q100" s="455"/>
      <c r="R100" s="462">
        <v>1200</v>
      </c>
      <c r="S100" s="462">
        <f t="shared" si="10"/>
        <v>1200</v>
      </c>
      <c r="T100" s="462"/>
      <c r="U100" s="537">
        <f t="shared" si="6"/>
        <v>1200</v>
      </c>
      <c r="V100" s="549"/>
      <c r="W100" s="538">
        <f t="shared" si="7"/>
        <v>1200</v>
      </c>
      <c r="X100" s="549"/>
      <c r="Y100" s="537">
        <f t="shared" si="7"/>
        <v>1200</v>
      </c>
    </row>
    <row r="101" spans="1:25" ht="15.75">
      <c r="A101" s="459" t="s">
        <v>434</v>
      </c>
      <c r="B101" s="460" t="s">
        <v>106</v>
      </c>
      <c r="C101" s="454">
        <f>C102</f>
        <v>1000</v>
      </c>
      <c r="D101" s="455" t="e">
        <f>#REF!</f>
        <v>#REF!</v>
      </c>
      <c r="E101" s="455" t="e">
        <f>#REF!</f>
        <v>#REF!</v>
      </c>
      <c r="F101" s="454" t="e">
        <f>#REF!</f>
        <v>#REF!</v>
      </c>
      <c r="G101" s="456" t="e">
        <f>C101+F101</f>
        <v>#REF!</v>
      </c>
      <c r="H101" s="455" t="e">
        <f>#REF!</f>
        <v>#REF!</v>
      </c>
      <c r="I101" s="457" t="e">
        <f>SUM(G101+H101)</f>
        <v>#REF!</v>
      </c>
      <c r="J101" s="455" t="e">
        <f>#REF!</f>
        <v>#REF!</v>
      </c>
      <c r="K101" s="457" t="e">
        <f>SUM(I101+J101)</f>
        <v>#REF!</v>
      </c>
      <c r="L101" s="455" t="e">
        <f>#REF!</f>
        <v>#REF!</v>
      </c>
      <c r="M101" s="457" t="e">
        <f>SUM(K101+L101)</f>
        <v>#REF!</v>
      </c>
      <c r="N101" s="454">
        <f>N102</f>
        <v>0</v>
      </c>
      <c r="O101" s="455">
        <f>C101+N101</f>
        <v>1000</v>
      </c>
      <c r="P101" s="455">
        <f>P102</f>
        <v>0</v>
      </c>
      <c r="Q101" s="455">
        <f>O101+P101</f>
        <v>1000</v>
      </c>
      <c r="R101" s="455">
        <f>R102+R104</f>
        <v>-310</v>
      </c>
      <c r="S101" s="455">
        <f>Q101+R101</f>
        <v>690</v>
      </c>
      <c r="T101" s="455">
        <f>T102+T104+T103</f>
        <v>25000</v>
      </c>
      <c r="U101" s="538">
        <f t="shared" si="6"/>
        <v>25690</v>
      </c>
      <c r="V101" s="549"/>
      <c r="W101" s="538">
        <f t="shared" si="7"/>
        <v>25690</v>
      </c>
      <c r="X101" s="549"/>
      <c r="Y101" s="538">
        <f t="shared" si="7"/>
        <v>25690</v>
      </c>
    </row>
    <row r="102" spans="1:25" ht="33" customHeight="1" hidden="1">
      <c r="A102" s="459"/>
      <c r="B102" s="461" t="s">
        <v>93</v>
      </c>
      <c r="C102" s="408">
        <v>1000</v>
      </c>
      <c r="D102" s="455"/>
      <c r="E102" s="455"/>
      <c r="F102" s="454"/>
      <c r="G102" s="456"/>
      <c r="H102" s="455"/>
      <c r="I102" s="457"/>
      <c r="J102" s="455"/>
      <c r="K102" s="457"/>
      <c r="L102" s="455"/>
      <c r="M102" s="457"/>
      <c r="N102" s="408"/>
      <c r="O102" s="462">
        <f>C102+N102</f>
        <v>1000</v>
      </c>
      <c r="P102" s="462"/>
      <c r="Q102" s="462">
        <f>O102+P102</f>
        <v>1000</v>
      </c>
      <c r="R102" s="462">
        <v>-1000</v>
      </c>
      <c r="S102" s="462">
        <f>Q102+R102</f>
        <v>0</v>
      </c>
      <c r="T102" s="462"/>
      <c r="U102" s="537">
        <f t="shared" si="6"/>
        <v>0</v>
      </c>
      <c r="V102" s="549"/>
      <c r="W102" s="538">
        <f t="shared" si="7"/>
        <v>0</v>
      </c>
      <c r="X102" s="549"/>
      <c r="Y102" s="538">
        <f t="shared" si="7"/>
        <v>0</v>
      </c>
    </row>
    <row r="103" spans="1:25" ht="33" customHeight="1">
      <c r="A103" s="459"/>
      <c r="B103" s="461" t="s">
        <v>232</v>
      </c>
      <c r="C103" s="408">
        <v>1000</v>
      </c>
      <c r="D103" s="455"/>
      <c r="E103" s="455"/>
      <c r="F103" s="454"/>
      <c r="G103" s="456"/>
      <c r="H103" s="455"/>
      <c r="I103" s="457"/>
      <c r="J103" s="455"/>
      <c r="K103" s="457"/>
      <c r="L103" s="455"/>
      <c r="M103" s="457"/>
      <c r="N103" s="408"/>
      <c r="O103" s="462">
        <f>C103+N103</f>
        <v>1000</v>
      </c>
      <c r="P103" s="462"/>
      <c r="Q103" s="462">
        <f>O103+P103</f>
        <v>1000</v>
      </c>
      <c r="R103" s="462">
        <v>-1000</v>
      </c>
      <c r="S103" s="462">
        <f>Q103+R103</f>
        <v>0</v>
      </c>
      <c r="T103" s="462">
        <v>25000</v>
      </c>
      <c r="U103" s="537">
        <f t="shared" si="6"/>
        <v>25000</v>
      </c>
      <c r="V103" s="549"/>
      <c r="W103" s="537">
        <f t="shared" si="7"/>
        <v>25000</v>
      </c>
      <c r="X103" s="549"/>
      <c r="Y103" s="537">
        <f t="shared" si="7"/>
        <v>25000</v>
      </c>
    </row>
    <row r="104" spans="1:25" ht="47.25" customHeight="1">
      <c r="A104" s="459"/>
      <c r="B104" s="461" t="s">
        <v>959</v>
      </c>
      <c r="C104" s="408"/>
      <c r="D104" s="455"/>
      <c r="E104" s="455"/>
      <c r="F104" s="454"/>
      <c r="G104" s="456"/>
      <c r="H104" s="455"/>
      <c r="I104" s="457"/>
      <c r="J104" s="455"/>
      <c r="K104" s="457"/>
      <c r="L104" s="455"/>
      <c r="M104" s="457"/>
      <c r="N104" s="408"/>
      <c r="O104" s="462"/>
      <c r="P104" s="462"/>
      <c r="Q104" s="462"/>
      <c r="R104" s="462">
        <v>690</v>
      </c>
      <c r="S104" s="462">
        <v>690</v>
      </c>
      <c r="T104" s="462"/>
      <c r="U104" s="537">
        <f t="shared" si="6"/>
        <v>690</v>
      </c>
      <c r="V104" s="549"/>
      <c r="W104" s="537">
        <f t="shared" si="7"/>
        <v>690</v>
      </c>
      <c r="X104" s="549"/>
      <c r="Y104" s="537">
        <f t="shared" si="7"/>
        <v>690</v>
      </c>
    </row>
    <row r="105" spans="1:25" ht="15.75">
      <c r="A105" s="459" t="s">
        <v>436</v>
      </c>
      <c r="B105" s="460" t="s">
        <v>107</v>
      </c>
      <c r="C105" s="454">
        <f>C107+C109+C115</f>
        <v>526000</v>
      </c>
      <c r="D105" s="455" t="e">
        <f>SUM(#REF!,#REF!)</f>
        <v>#REF!</v>
      </c>
      <c r="E105" s="455" t="e">
        <f>SUM(#REF!,#REF!)</f>
        <v>#REF!</v>
      </c>
      <c r="F105" s="454" t="e">
        <f>SUM(#REF!,#REF!,#REF!)</f>
        <v>#REF!</v>
      </c>
      <c r="G105" s="456" t="e">
        <f>C105+F105</f>
        <v>#REF!</v>
      </c>
      <c r="H105" s="455" t="e">
        <f>SUM(#REF!,#REF!)</f>
        <v>#REF!</v>
      </c>
      <c r="I105" s="457" t="e">
        <f>SUM(G105+H105)</f>
        <v>#REF!</v>
      </c>
      <c r="J105" s="455" t="e">
        <f>SUM(#REF!,#REF!,#REF!)</f>
        <v>#REF!</v>
      </c>
      <c r="K105" s="457" t="e">
        <f>SUM(I105+J105)</f>
        <v>#REF!</v>
      </c>
      <c r="L105" s="455" t="e">
        <f>SUM(#REF!,#REF!,#REF!)</f>
        <v>#REF!</v>
      </c>
      <c r="M105" s="457" t="e">
        <f>SUM(K105+L105)</f>
        <v>#REF!</v>
      </c>
      <c r="N105" s="454">
        <f>N107+N109+N115</f>
        <v>240000</v>
      </c>
      <c r="O105" s="455">
        <f>C105+N105</f>
        <v>766000</v>
      </c>
      <c r="P105" s="455">
        <f>P107+P109+P115</f>
        <v>0</v>
      </c>
      <c r="Q105" s="455">
        <f>O105+P105</f>
        <v>766000</v>
      </c>
      <c r="R105" s="455">
        <f>R107+R109+R115</f>
        <v>-277488</v>
      </c>
      <c r="S105" s="455">
        <f>Q105+R105</f>
        <v>488512</v>
      </c>
      <c r="T105" s="455">
        <f>T107+T109+T115+T106</f>
        <v>80000</v>
      </c>
      <c r="U105" s="538">
        <f t="shared" si="6"/>
        <v>568512</v>
      </c>
      <c r="V105" s="559">
        <f>V106+V109+V115</f>
        <v>2232</v>
      </c>
      <c r="W105" s="559">
        <f>W106+W107+W109+W115</f>
        <v>570744</v>
      </c>
      <c r="X105" s="559">
        <f>X106+X109+X115</f>
        <v>-3482</v>
      </c>
      <c r="Y105" s="559">
        <f>Y106+Y107+Y109+Y115</f>
        <v>567262</v>
      </c>
    </row>
    <row r="106" spans="1:25" ht="31.5" hidden="1">
      <c r="A106" s="459"/>
      <c r="B106" s="560" t="s">
        <v>319</v>
      </c>
      <c r="C106" s="454"/>
      <c r="D106" s="455"/>
      <c r="E106" s="455"/>
      <c r="F106" s="454"/>
      <c r="G106" s="456"/>
      <c r="H106" s="455"/>
      <c r="I106" s="457"/>
      <c r="J106" s="455"/>
      <c r="K106" s="457"/>
      <c r="L106" s="455"/>
      <c r="M106" s="457"/>
      <c r="N106" s="454"/>
      <c r="O106" s="455"/>
      <c r="P106" s="455"/>
      <c r="Q106" s="482"/>
      <c r="R106" s="455"/>
      <c r="S106" s="455"/>
      <c r="T106" s="455"/>
      <c r="U106" s="538">
        <f t="shared" si="6"/>
        <v>0</v>
      </c>
      <c r="V106" s="538">
        <v>600</v>
      </c>
      <c r="W106" s="538">
        <f t="shared" si="7"/>
        <v>600</v>
      </c>
      <c r="X106" s="538">
        <v>-600</v>
      </c>
      <c r="Y106" s="538">
        <f t="shared" si="7"/>
        <v>0</v>
      </c>
    </row>
    <row r="107" spans="1:25" ht="47.25">
      <c r="A107" s="459"/>
      <c r="B107" s="480" t="s">
        <v>939</v>
      </c>
      <c r="C107" s="454">
        <f>C108</f>
        <v>160000</v>
      </c>
      <c r="D107" s="455"/>
      <c r="E107" s="455"/>
      <c r="F107" s="454"/>
      <c r="G107" s="456"/>
      <c r="H107" s="455"/>
      <c r="I107" s="457"/>
      <c r="J107" s="455"/>
      <c r="K107" s="457"/>
      <c r="L107" s="455"/>
      <c r="M107" s="457"/>
      <c r="N107" s="454">
        <v>240000</v>
      </c>
      <c r="O107" s="455">
        <f>C107+N107</f>
        <v>400000</v>
      </c>
      <c r="P107" s="455">
        <f>P108</f>
        <v>0</v>
      </c>
      <c r="Q107" s="455">
        <f aca="true" t="shared" si="11" ref="Q107:Q133">O107+P107</f>
        <v>400000</v>
      </c>
      <c r="R107" s="455">
        <f>R108</f>
        <v>-219128</v>
      </c>
      <c r="S107" s="455">
        <f aca="true" t="shared" si="12" ref="S107:S121">Q107+R107</f>
        <v>180872</v>
      </c>
      <c r="T107" s="455">
        <f>T108</f>
        <v>80000</v>
      </c>
      <c r="U107" s="538">
        <f t="shared" si="6"/>
        <v>260872</v>
      </c>
      <c r="V107" s="549"/>
      <c r="W107" s="538">
        <f t="shared" si="7"/>
        <v>260872</v>
      </c>
      <c r="X107" s="549"/>
      <c r="Y107" s="538">
        <f t="shared" si="7"/>
        <v>260872</v>
      </c>
    </row>
    <row r="108" spans="1:25" ht="47.25">
      <c r="A108" s="459"/>
      <c r="B108" s="461" t="s">
        <v>0</v>
      </c>
      <c r="C108" s="408">
        <v>160000</v>
      </c>
      <c r="D108" s="455"/>
      <c r="E108" s="455"/>
      <c r="F108" s="454"/>
      <c r="G108" s="456"/>
      <c r="H108" s="455"/>
      <c r="I108" s="457"/>
      <c r="J108" s="455"/>
      <c r="K108" s="457"/>
      <c r="L108" s="455"/>
      <c r="M108" s="457"/>
      <c r="N108" s="408">
        <v>240000</v>
      </c>
      <c r="O108" s="462">
        <f>C108+N108</f>
        <v>400000</v>
      </c>
      <c r="P108" s="462"/>
      <c r="Q108" s="462">
        <f t="shared" si="11"/>
        <v>400000</v>
      </c>
      <c r="R108" s="462">
        <v>-219128</v>
      </c>
      <c r="S108" s="462">
        <f t="shared" si="12"/>
        <v>180872</v>
      </c>
      <c r="T108" s="462">
        <v>80000</v>
      </c>
      <c r="U108" s="537">
        <f t="shared" si="6"/>
        <v>260872</v>
      </c>
      <c r="V108" s="549"/>
      <c r="W108" s="537">
        <f t="shared" si="7"/>
        <v>260872</v>
      </c>
      <c r="X108" s="549"/>
      <c r="Y108" s="537">
        <f t="shared" si="7"/>
        <v>260872</v>
      </c>
    </row>
    <row r="109" spans="1:25" ht="64.5" customHeight="1">
      <c r="A109" s="459"/>
      <c r="B109" s="479" t="s">
        <v>192</v>
      </c>
      <c r="C109" s="454">
        <f>C111</f>
        <v>116000</v>
      </c>
      <c r="D109" s="455"/>
      <c r="E109" s="455"/>
      <c r="F109" s="454"/>
      <c r="G109" s="456"/>
      <c r="H109" s="455"/>
      <c r="I109" s="457"/>
      <c r="J109" s="455"/>
      <c r="K109" s="457"/>
      <c r="L109" s="455"/>
      <c r="M109" s="457"/>
      <c r="N109" s="454">
        <f>N111</f>
        <v>0</v>
      </c>
      <c r="O109" s="455">
        <f>C109+N109</f>
        <v>116000</v>
      </c>
      <c r="P109" s="455">
        <f>P111</f>
        <v>0</v>
      </c>
      <c r="Q109" s="455">
        <f t="shared" si="11"/>
        <v>116000</v>
      </c>
      <c r="R109" s="455">
        <f>R111</f>
        <v>-58360</v>
      </c>
      <c r="S109" s="455">
        <f t="shared" si="12"/>
        <v>57640</v>
      </c>
      <c r="T109" s="455">
        <f>T111</f>
        <v>0</v>
      </c>
      <c r="U109" s="538">
        <f t="shared" si="6"/>
        <v>57640</v>
      </c>
      <c r="V109" s="551">
        <f>V111</f>
        <v>-11500</v>
      </c>
      <c r="W109" s="538">
        <f t="shared" si="7"/>
        <v>46140</v>
      </c>
      <c r="X109" s="551">
        <f>X111</f>
        <v>-2882</v>
      </c>
      <c r="Y109" s="538">
        <f t="shared" si="7"/>
        <v>43258</v>
      </c>
    </row>
    <row r="110" spans="1:25" ht="15.75" customHeight="1">
      <c r="A110" s="459"/>
      <c r="B110" s="463" t="s">
        <v>435</v>
      </c>
      <c r="C110" s="454"/>
      <c r="D110" s="455"/>
      <c r="E110" s="455"/>
      <c r="F110" s="454"/>
      <c r="G110" s="456"/>
      <c r="H110" s="455"/>
      <c r="I110" s="457"/>
      <c r="J110" s="455"/>
      <c r="K110" s="457"/>
      <c r="L110" s="455"/>
      <c r="M110" s="457"/>
      <c r="N110" s="454"/>
      <c r="O110" s="455"/>
      <c r="P110" s="455"/>
      <c r="Q110" s="455"/>
      <c r="R110" s="455"/>
      <c r="S110" s="455"/>
      <c r="T110" s="455"/>
      <c r="U110" s="538"/>
      <c r="V110" s="549"/>
      <c r="W110" s="538"/>
      <c r="X110" s="549"/>
      <c r="Y110" s="538"/>
    </row>
    <row r="111" spans="1:25" ht="63">
      <c r="A111" s="459"/>
      <c r="B111" s="479" t="s">
        <v>961</v>
      </c>
      <c r="C111" s="481">
        <f>C112+C113</f>
        <v>116000</v>
      </c>
      <c r="D111" s="455"/>
      <c r="E111" s="455"/>
      <c r="F111" s="454"/>
      <c r="G111" s="456"/>
      <c r="H111" s="455"/>
      <c r="I111" s="457"/>
      <c r="J111" s="455"/>
      <c r="K111" s="457"/>
      <c r="L111" s="455"/>
      <c r="M111" s="457"/>
      <c r="N111" s="481">
        <f>N112+N113</f>
        <v>0</v>
      </c>
      <c r="O111" s="482">
        <f>C111+N111</f>
        <v>116000</v>
      </c>
      <c r="P111" s="482">
        <f>SUM(P112:P113)</f>
        <v>0</v>
      </c>
      <c r="Q111" s="482">
        <f t="shared" si="11"/>
        <v>116000</v>
      </c>
      <c r="R111" s="482">
        <f>SUM(R112:R114)</f>
        <v>-58360</v>
      </c>
      <c r="S111" s="482">
        <f t="shared" si="12"/>
        <v>57640</v>
      </c>
      <c r="T111" s="482">
        <f>SUM(T112:T114)</f>
        <v>0</v>
      </c>
      <c r="U111" s="541">
        <f t="shared" si="6"/>
        <v>57640</v>
      </c>
      <c r="V111" s="551">
        <f>SUM(V112:V114)</f>
        <v>-11500</v>
      </c>
      <c r="W111" s="538">
        <f t="shared" si="7"/>
        <v>46140</v>
      </c>
      <c r="X111" s="551">
        <f>SUM(X112:X114)</f>
        <v>-2882</v>
      </c>
      <c r="Y111" s="538">
        <f t="shared" si="7"/>
        <v>43258</v>
      </c>
    </row>
    <row r="112" spans="1:25" ht="47.25">
      <c r="A112" s="459"/>
      <c r="B112" s="463" t="s">
        <v>1081</v>
      </c>
      <c r="C112" s="408">
        <v>50000</v>
      </c>
      <c r="D112" s="455"/>
      <c r="E112" s="455"/>
      <c r="F112" s="454"/>
      <c r="G112" s="456"/>
      <c r="H112" s="455"/>
      <c r="I112" s="457"/>
      <c r="J112" s="455"/>
      <c r="K112" s="457"/>
      <c r="L112" s="455"/>
      <c r="M112" s="457"/>
      <c r="N112" s="408"/>
      <c r="O112" s="462">
        <f>C112+N112</f>
        <v>50000</v>
      </c>
      <c r="P112" s="462"/>
      <c r="Q112" s="462">
        <f t="shared" si="11"/>
        <v>50000</v>
      </c>
      <c r="R112" s="462">
        <v>-15000</v>
      </c>
      <c r="S112" s="462">
        <f t="shared" si="12"/>
        <v>35000</v>
      </c>
      <c r="T112" s="462"/>
      <c r="U112" s="537">
        <f t="shared" si="6"/>
        <v>35000</v>
      </c>
      <c r="V112" s="549"/>
      <c r="W112" s="537">
        <f t="shared" si="7"/>
        <v>35000</v>
      </c>
      <c r="X112" s="549">
        <v>-2882</v>
      </c>
      <c r="Y112" s="537">
        <f t="shared" si="7"/>
        <v>32118</v>
      </c>
    </row>
    <row r="113" spans="1:25" ht="31.5">
      <c r="A113" s="459"/>
      <c r="B113" s="483" t="s">
        <v>805</v>
      </c>
      <c r="C113" s="408">
        <v>66000</v>
      </c>
      <c r="D113" s="455"/>
      <c r="E113" s="455"/>
      <c r="F113" s="454"/>
      <c r="G113" s="456"/>
      <c r="H113" s="455"/>
      <c r="I113" s="457"/>
      <c r="J113" s="455"/>
      <c r="K113" s="457"/>
      <c r="L113" s="455"/>
      <c r="M113" s="457"/>
      <c r="N113" s="408"/>
      <c r="O113" s="462">
        <f>C113+N113</f>
        <v>66000</v>
      </c>
      <c r="P113" s="462"/>
      <c r="Q113" s="462">
        <f t="shared" si="11"/>
        <v>66000</v>
      </c>
      <c r="R113" s="462">
        <v>-46000</v>
      </c>
      <c r="S113" s="462">
        <f t="shared" si="12"/>
        <v>20000</v>
      </c>
      <c r="T113" s="462"/>
      <c r="U113" s="537">
        <f t="shared" si="6"/>
        <v>20000</v>
      </c>
      <c r="V113" s="549">
        <v>-11500</v>
      </c>
      <c r="W113" s="537">
        <f t="shared" si="7"/>
        <v>8500</v>
      </c>
      <c r="X113" s="549"/>
      <c r="Y113" s="537">
        <f t="shared" si="7"/>
        <v>8500</v>
      </c>
    </row>
    <row r="114" spans="1:25" ht="33" customHeight="1">
      <c r="A114" s="459"/>
      <c r="B114" s="483" t="s">
        <v>465</v>
      </c>
      <c r="C114" s="408"/>
      <c r="D114" s="455"/>
      <c r="E114" s="455"/>
      <c r="F114" s="454"/>
      <c r="G114" s="456"/>
      <c r="H114" s="455"/>
      <c r="I114" s="457"/>
      <c r="J114" s="455"/>
      <c r="K114" s="457"/>
      <c r="L114" s="455"/>
      <c r="M114" s="457"/>
      <c r="N114" s="408"/>
      <c r="O114" s="462"/>
      <c r="P114" s="462"/>
      <c r="Q114" s="462"/>
      <c r="R114" s="462">
        <v>2640</v>
      </c>
      <c r="S114" s="462">
        <f t="shared" si="12"/>
        <v>2640</v>
      </c>
      <c r="T114" s="462"/>
      <c r="U114" s="537">
        <f t="shared" si="6"/>
        <v>2640</v>
      </c>
      <c r="V114" s="549"/>
      <c r="W114" s="537">
        <f t="shared" si="7"/>
        <v>2640</v>
      </c>
      <c r="X114" s="549"/>
      <c r="Y114" s="537">
        <f t="shared" si="7"/>
        <v>2640</v>
      </c>
    </row>
    <row r="115" spans="1:25" ht="33.75" customHeight="1">
      <c r="A115" s="459"/>
      <c r="B115" s="460" t="s">
        <v>525</v>
      </c>
      <c r="C115" s="454">
        <f>SUM(C116:C117)</f>
        <v>250000</v>
      </c>
      <c r="D115" s="455"/>
      <c r="E115" s="455"/>
      <c r="F115" s="454"/>
      <c r="G115" s="456"/>
      <c r="H115" s="455"/>
      <c r="I115" s="457"/>
      <c r="J115" s="455"/>
      <c r="K115" s="457"/>
      <c r="L115" s="455"/>
      <c r="M115" s="457"/>
      <c r="N115" s="454">
        <f>SUM(N116:N117)</f>
        <v>0</v>
      </c>
      <c r="O115" s="455">
        <f>C115+N115</f>
        <v>250000</v>
      </c>
      <c r="P115" s="455">
        <f>P116+P117</f>
        <v>0</v>
      </c>
      <c r="Q115" s="455">
        <f t="shared" si="11"/>
        <v>250000</v>
      </c>
      <c r="R115" s="455">
        <f>R116+R117</f>
        <v>0</v>
      </c>
      <c r="S115" s="455">
        <f t="shared" si="12"/>
        <v>250000</v>
      </c>
      <c r="T115" s="455">
        <f>T116+T117</f>
        <v>0</v>
      </c>
      <c r="U115" s="538">
        <f t="shared" si="6"/>
        <v>250000</v>
      </c>
      <c r="V115" s="551">
        <f>SUM(V116:V117)</f>
        <v>13132</v>
      </c>
      <c r="W115" s="538">
        <f t="shared" si="7"/>
        <v>263132</v>
      </c>
      <c r="X115" s="551">
        <f>SUM(X116:X117)</f>
        <v>0</v>
      </c>
      <c r="Y115" s="538">
        <f t="shared" si="7"/>
        <v>263132</v>
      </c>
    </row>
    <row r="116" spans="1:25" ht="16.5" customHeight="1">
      <c r="A116" s="459"/>
      <c r="B116" s="461" t="s">
        <v>644</v>
      </c>
      <c r="C116" s="408">
        <v>200000</v>
      </c>
      <c r="D116" s="455"/>
      <c r="E116" s="455"/>
      <c r="F116" s="454"/>
      <c r="G116" s="456"/>
      <c r="H116" s="455"/>
      <c r="I116" s="457"/>
      <c r="J116" s="455"/>
      <c r="K116" s="457"/>
      <c r="L116" s="455"/>
      <c r="M116" s="457"/>
      <c r="N116" s="408"/>
      <c r="O116" s="462">
        <f>C116+N116</f>
        <v>200000</v>
      </c>
      <c r="P116" s="462"/>
      <c r="Q116" s="462">
        <f t="shared" si="11"/>
        <v>200000</v>
      </c>
      <c r="R116" s="462"/>
      <c r="S116" s="462">
        <f t="shared" si="12"/>
        <v>200000</v>
      </c>
      <c r="T116" s="462"/>
      <c r="U116" s="537">
        <f t="shared" si="6"/>
        <v>200000</v>
      </c>
      <c r="V116" s="549"/>
      <c r="W116" s="537">
        <f t="shared" si="7"/>
        <v>200000</v>
      </c>
      <c r="X116" s="549"/>
      <c r="Y116" s="537">
        <f t="shared" si="7"/>
        <v>200000</v>
      </c>
    </row>
    <row r="117" spans="1:25" ht="47.25">
      <c r="A117" s="459"/>
      <c r="B117" s="461" t="s">
        <v>320</v>
      </c>
      <c r="C117" s="408">
        <v>50000</v>
      </c>
      <c r="D117" s="455"/>
      <c r="E117" s="455"/>
      <c r="F117" s="454"/>
      <c r="G117" s="456"/>
      <c r="H117" s="455"/>
      <c r="I117" s="457"/>
      <c r="J117" s="455"/>
      <c r="K117" s="457"/>
      <c r="L117" s="455"/>
      <c r="M117" s="457"/>
      <c r="N117" s="408"/>
      <c r="O117" s="462">
        <f>C117+N117</f>
        <v>50000</v>
      </c>
      <c r="P117" s="462"/>
      <c r="Q117" s="462">
        <f t="shared" si="11"/>
        <v>50000</v>
      </c>
      <c r="R117" s="462"/>
      <c r="S117" s="462">
        <f t="shared" si="12"/>
        <v>50000</v>
      </c>
      <c r="T117" s="462"/>
      <c r="U117" s="537">
        <f t="shared" si="6"/>
        <v>50000</v>
      </c>
      <c r="V117" s="549">
        <v>13132</v>
      </c>
      <c r="W117" s="537">
        <f t="shared" si="7"/>
        <v>63132</v>
      </c>
      <c r="X117" s="549"/>
      <c r="Y117" s="537">
        <f t="shared" si="7"/>
        <v>63132</v>
      </c>
    </row>
    <row r="118" spans="1:33" s="173" customFormat="1" ht="15.75">
      <c r="A118" s="459" t="s">
        <v>437</v>
      </c>
      <c r="B118" s="460" t="s">
        <v>1065</v>
      </c>
      <c r="C118" s="454">
        <f>C119</f>
        <v>1500</v>
      </c>
      <c r="D118" s="454" t="e">
        <f>SUM(#REF!)</f>
        <v>#REF!</v>
      </c>
      <c r="E118" s="454" t="e">
        <f>SUM(#REF!)</f>
        <v>#REF!</v>
      </c>
      <c r="F118" s="454" t="e">
        <f>SUM(#REF!)</f>
        <v>#REF!</v>
      </c>
      <c r="G118" s="456" t="e">
        <f>C118+F118</f>
        <v>#REF!</v>
      </c>
      <c r="H118" s="455" t="e">
        <f>SUM(#REF!)</f>
        <v>#REF!</v>
      </c>
      <c r="I118" s="457" t="e">
        <f>SUM(G118+H118)</f>
        <v>#REF!</v>
      </c>
      <c r="J118" s="455" t="e">
        <f>SUM(#REF!)</f>
        <v>#REF!</v>
      </c>
      <c r="K118" s="457" t="e">
        <f>SUM(I118+J118)</f>
        <v>#REF!</v>
      </c>
      <c r="L118" s="455" t="e">
        <f>SUM(#REF!)</f>
        <v>#REF!</v>
      </c>
      <c r="M118" s="457" t="e">
        <f>SUM(K118+L118)</f>
        <v>#REF!</v>
      </c>
      <c r="N118" s="454">
        <f>N119</f>
        <v>0</v>
      </c>
      <c r="O118" s="455">
        <f>C118+N118</f>
        <v>1500</v>
      </c>
      <c r="P118" s="455">
        <f>P119</f>
        <v>0</v>
      </c>
      <c r="Q118" s="455">
        <f t="shared" si="11"/>
        <v>1500</v>
      </c>
      <c r="R118" s="455">
        <f>R119</f>
        <v>-480</v>
      </c>
      <c r="S118" s="455">
        <f t="shared" si="12"/>
        <v>1020</v>
      </c>
      <c r="T118" s="455">
        <f>T119</f>
        <v>0</v>
      </c>
      <c r="U118" s="538">
        <f t="shared" si="6"/>
        <v>1020</v>
      </c>
      <c r="V118" s="550"/>
      <c r="W118" s="538">
        <f t="shared" si="7"/>
        <v>1020</v>
      </c>
      <c r="X118" s="550"/>
      <c r="Y118" s="538">
        <f t="shared" si="7"/>
        <v>1020</v>
      </c>
      <c r="Z118" s="355"/>
      <c r="AA118" s="355"/>
      <c r="AB118" s="355"/>
      <c r="AC118" s="356"/>
      <c r="AD118" s="356"/>
      <c r="AE118" s="333"/>
      <c r="AF118" s="333"/>
      <c r="AG118" s="333"/>
    </row>
    <row r="119" spans="1:33" s="173" customFormat="1" ht="47.25" customHeight="1">
      <c r="A119" s="459"/>
      <c r="B119" s="479" t="s">
        <v>526</v>
      </c>
      <c r="C119" s="454">
        <f>SUM(C121:C121)</f>
        <v>1500</v>
      </c>
      <c r="D119" s="454"/>
      <c r="E119" s="454"/>
      <c r="F119" s="454"/>
      <c r="G119" s="456"/>
      <c r="H119" s="455"/>
      <c r="I119" s="457"/>
      <c r="J119" s="455"/>
      <c r="K119" s="457"/>
      <c r="L119" s="455"/>
      <c r="M119" s="457"/>
      <c r="N119" s="454">
        <f>SUM(N121:N121)</f>
        <v>0</v>
      </c>
      <c r="O119" s="455">
        <f>C119+N119</f>
        <v>1500</v>
      </c>
      <c r="P119" s="455">
        <f>P121</f>
        <v>0</v>
      </c>
      <c r="Q119" s="455">
        <f t="shared" si="11"/>
        <v>1500</v>
      </c>
      <c r="R119" s="455">
        <f>SUM(R120:R121)</f>
        <v>-480</v>
      </c>
      <c r="S119" s="455">
        <f t="shared" si="12"/>
        <v>1020</v>
      </c>
      <c r="T119" s="455">
        <f>SUM(T120:T121)</f>
        <v>0</v>
      </c>
      <c r="U119" s="538">
        <f t="shared" si="6"/>
        <v>1020</v>
      </c>
      <c r="V119" s="550"/>
      <c r="W119" s="538">
        <f t="shared" si="7"/>
        <v>1020</v>
      </c>
      <c r="X119" s="550"/>
      <c r="Y119" s="538">
        <f t="shared" si="7"/>
        <v>1020</v>
      </c>
      <c r="Z119" s="355"/>
      <c r="AA119" s="355"/>
      <c r="AB119" s="355"/>
      <c r="AC119" s="356"/>
      <c r="AD119" s="356"/>
      <c r="AE119" s="333"/>
      <c r="AF119" s="333"/>
      <c r="AG119" s="333"/>
    </row>
    <row r="120" spans="1:33" s="173" customFormat="1" ht="47.25">
      <c r="A120" s="459"/>
      <c r="B120" s="463" t="s">
        <v>17</v>
      </c>
      <c r="C120" s="454"/>
      <c r="D120" s="454"/>
      <c r="E120" s="454"/>
      <c r="F120" s="454"/>
      <c r="G120" s="456"/>
      <c r="H120" s="455"/>
      <c r="I120" s="457"/>
      <c r="J120" s="455"/>
      <c r="K120" s="457"/>
      <c r="L120" s="455"/>
      <c r="M120" s="457"/>
      <c r="N120" s="454"/>
      <c r="O120" s="455"/>
      <c r="P120" s="455"/>
      <c r="Q120" s="462"/>
      <c r="R120" s="462">
        <v>1000</v>
      </c>
      <c r="S120" s="462">
        <f t="shared" si="12"/>
        <v>1000</v>
      </c>
      <c r="T120" s="462"/>
      <c r="U120" s="537">
        <f t="shared" si="6"/>
        <v>1000</v>
      </c>
      <c r="V120" s="550"/>
      <c r="W120" s="538">
        <f t="shared" si="7"/>
        <v>1000</v>
      </c>
      <c r="X120" s="550"/>
      <c r="Y120" s="537">
        <f t="shared" si="7"/>
        <v>1000</v>
      </c>
      <c r="Z120" s="355"/>
      <c r="AA120" s="355"/>
      <c r="AB120" s="355"/>
      <c r="AC120" s="356"/>
      <c r="AD120" s="356"/>
      <c r="AE120" s="333"/>
      <c r="AF120" s="333"/>
      <c r="AG120" s="333"/>
    </row>
    <row r="121" spans="1:33" s="173" customFormat="1" ht="47.25">
      <c r="A121" s="459"/>
      <c r="B121" s="461" t="s">
        <v>177</v>
      </c>
      <c r="C121" s="408">
        <v>1500</v>
      </c>
      <c r="D121" s="454"/>
      <c r="E121" s="454"/>
      <c r="F121" s="454"/>
      <c r="G121" s="456"/>
      <c r="H121" s="455"/>
      <c r="I121" s="457"/>
      <c r="J121" s="455"/>
      <c r="K121" s="457"/>
      <c r="L121" s="455"/>
      <c r="M121" s="457"/>
      <c r="N121" s="408"/>
      <c r="O121" s="462">
        <f aca="true" t="shared" si="13" ref="O121:O134">C121+N121</f>
        <v>1500</v>
      </c>
      <c r="P121" s="462"/>
      <c r="Q121" s="462">
        <f t="shared" si="11"/>
        <v>1500</v>
      </c>
      <c r="R121" s="462">
        <v>-1480</v>
      </c>
      <c r="S121" s="462">
        <f t="shared" si="12"/>
        <v>20</v>
      </c>
      <c r="T121" s="462"/>
      <c r="U121" s="537">
        <f t="shared" si="6"/>
        <v>20</v>
      </c>
      <c r="V121" s="550"/>
      <c r="W121" s="538">
        <f t="shared" si="7"/>
        <v>20</v>
      </c>
      <c r="X121" s="550"/>
      <c r="Y121" s="537">
        <f t="shared" si="7"/>
        <v>20</v>
      </c>
      <c r="Z121" s="355"/>
      <c r="AA121" s="355"/>
      <c r="AB121" s="355"/>
      <c r="AC121" s="356"/>
      <c r="AD121" s="356"/>
      <c r="AE121" s="333"/>
      <c r="AF121" s="333"/>
      <c r="AG121" s="333"/>
    </row>
    <row r="122" spans="1:25" ht="24" customHeight="1">
      <c r="A122" s="620" t="s">
        <v>769</v>
      </c>
      <c r="B122" s="620"/>
      <c r="C122" s="484" t="e">
        <f>C125+C126+C127+C128+C129+C130+C182+C139+C160+C165+C177+C131+#REF!</f>
        <v>#REF!</v>
      </c>
      <c r="D122" s="484" t="e">
        <f>#REF!+D214</f>
        <v>#REF!</v>
      </c>
      <c r="E122" s="484" t="e">
        <f>#REF!+E214</f>
        <v>#REF!</v>
      </c>
      <c r="F122" s="484" t="e">
        <f>#REF!+F214</f>
        <v>#REF!</v>
      </c>
      <c r="G122" s="484" t="e">
        <f>C122+F122</f>
        <v>#REF!</v>
      </c>
      <c r="H122" s="457" t="e">
        <f>#REF!+H214</f>
        <v>#REF!</v>
      </c>
      <c r="I122" s="457" t="e">
        <f>SUM(G122+H122)</f>
        <v>#REF!</v>
      </c>
      <c r="J122" s="457" t="e">
        <f>#REF!+J214</f>
        <v>#REF!</v>
      </c>
      <c r="K122" s="457" t="e">
        <f>SUM(I122+J122)</f>
        <v>#REF!</v>
      </c>
      <c r="L122" s="457" t="e">
        <f>#REF!+L214</f>
        <v>#REF!</v>
      </c>
      <c r="M122" s="457" t="e">
        <f>SUM(K122+L122)</f>
        <v>#REF!</v>
      </c>
      <c r="N122" s="484" t="e">
        <f>N125+N126+N127+N128+N129+N130+N182+N139+N160+N165+N177+N131+#REF!+N132+N133+N134+N180</f>
        <v>#REF!</v>
      </c>
      <c r="O122" s="457" t="e">
        <f t="shared" si="13"/>
        <v>#REF!</v>
      </c>
      <c r="P122" s="457" t="e">
        <f>P125+P126+P127+P131+P132+P133+P139+P160+P165+P177+P180+P182+#REF!</f>
        <v>#REF!</v>
      </c>
      <c r="Q122" s="457">
        <f>Q125+Q126+Q127+Q131+Q132+Q133+Q139+Q160+Q165+Q177+Q180+Q182+Q134</f>
        <v>1088780</v>
      </c>
      <c r="R122" s="457" t="e">
        <f>R125+R126+R127+R131+R132+R133+R139+R160+R165+R177+R180+R182+R134+R135+#REF!</f>
        <v>#REF!</v>
      </c>
      <c r="S122" s="457" t="e">
        <f>Q122+R122</f>
        <v>#REF!</v>
      </c>
      <c r="T122" s="457" t="e">
        <f>T125+T126+T127+T131+T132+T133+T139+T160+T165+T177+T180+T182+T134+T135+#REF!</f>
        <v>#REF!</v>
      </c>
      <c r="U122" s="499">
        <f>U125+U127+U131+U133+U134+U135+U139+U160+U165+U182+U431+U177</f>
        <v>775523</v>
      </c>
      <c r="V122" s="499">
        <f>V125+V127+V131+V133+V134+V135+V139+V160+V165+V182+V431+V177</f>
        <v>32070</v>
      </c>
      <c r="W122" s="538">
        <f>W125+W127+W131+W133+W134+W135+W139+W160+W165+W182+W431+W177</f>
        <v>807593</v>
      </c>
      <c r="X122" s="499">
        <f>X125+X127+X131+X133+X134+X135+X139+X160+X165+X182+X431+X177+X123+X124</f>
        <v>2279</v>
      </c>
      <c r="Y122" s="499">
        <f>Y125+Y127+Y131+Y133+Y134+Y135+Y139+Y160+Y165+Y182+Y431+Y177+Y123+Y124</f>
        <v>809872</v>
      </c>
    </row>
    <row r="123" spans="1:25" ht="35.25" customHeight="1">
      <c r="A123" s="601" t="s">
        <v>430</v>
      </c>
      <c r="B123" s="585" t="s">
        <v>629</v>
      </c>
      <c r="C123" s="484"/>
      <c r="D123" s="484"/>
      <c r="E123" s="484"/>
      <c r="F123" s="484"/>
      <c r="G123" s="484"/>
      <c r="H123" s="457"/>
      <c r="I123" s="457"/>
      <c r="J123" s="457"/>
      <c r="K123" s="457"/>
      <c r="L123" s="457"/>
      <c r="M123" s="457"/>
      <c r="N123" s="484"/>
      <c r="O123" s="457"/>
      <c r="P123" s="457"/>
      <c r="Q123" s="457"/>
      <c r="R123" s="457"/>
      <c r="S123" s="457"/>
      <c r="T123" s="457"/>
      <c r="U123" s="499"/>
      <c r="V123" s="499"/>
      <c r="W123" s="538"/>
      <c r="X123" s="499">
        <v>1000</v>
      </c>
      <c r="Y123" s="538">
        <v>1000</v>
      </c>
    </row>
    <row r="124" spans="1:25" ht="33.75" customHeight="1">
      <c r="A124" s="601" t="s">
        <v>431</v>
      </c>
      <c r="B124" s="585" t="s">
        <v>288</v>
      </c>
      <c r="C124" s="484"/>
      <c r="D124" s="484"/>
      <c r="E124" s="484"/>
      <c r="F124" s="484"/>
      <c r="G124" s="484"/>
      <c r="H124" s="457"/>
      <c r="I124" s="457"/>
      <c r="J124" s="457"/>
      <c r="K124" s="457"/>
      <c r="L124" s="457"/>
      <c r="M124" s="457"/>
      <c r="N124" s="484"/>
      <c r="O124" s="457"/>
      <c r="P124" s="457"/>
      <c r="Q124" s="457"/>
      <c r="R124" s="457"/>
      <c r="S124" s="457"/>
      <c r="T124" s="457"/>
      <c r="U124" s="499"/>
      <c r="V124" s="499"/>
      <c r="W124" s="538"/>
      <c r="X124" s="499">
        <v>2279</v>
      </c>
      <c r="Y124" s="538">
        <v>2279</v>
      </c>
    </row>
    <row r="125" spans="1:25" ht="33" customHeight="1">
      <c r="A125" s="485" t="s">
        <v>432</v>
      </c>
      <c r="B125" s="555" t="s">
        <v>954</v>
      </c>
      <c r="C125" s="484">
        <v>8000</v>
      </c>
      <c r="D125" s="484"/>
      <c r="E125" s="484"/>
      <c r="F125" s="484"/>
      <c r="G125" s="484"/>
      <c r="H125" s="457"/>
      <c r="I125" s="457"/>
      <c r="J125" s="457"/>
      <c r="K125" s="457"/>
      <c r="L125" s="457"/>
      <c r="M125" s="457"/>
      <c r="N125" s="484"/>
      <c r="O125" s="457">
        <f t="shared" si="13"/>
        <v>8000</v>
      </c>
      <c r="P125" s="457"/>
      <c r="Q125" s="455">
        <f t="shared" si="11"/>
        <v>8000</v>
      </c>
      <c r="R125" s="457">
        <v>2000</v>
      </c>
      <c r="S125" s="455">
        <f aca="true" t="shared" si="14" ref="S125:S133">Q125+R125</f>
        <v>10000</v>
      </c>
      <c r="T125" s="455"/>
      <c r="U125" s="538">
        <f t="shared" si="6"/>
        <v>10000</v>
      </c>
      <c r="V125" s="549"/>
      <c r="W125" s="538">
        <f t="shared" si="7"/>
        <v>10000</v>
      </c>
      <c r="X125" s="549"/>
      <c r="Y125" s="538">
        <f t="shared" si="7"/>
        <v>10000</v>
      </c>
    </row>
    <row r="126" spans="1:25" ht="47.25" hidden="1">
      <c r="A126" s="485" t="s">
        <v>431</v>
      </c>
      <c r="B126" s="460" t="s">
        <v>985</v>
      </c>
      <c r="C126" s="484">
        <v>1500</v>
      </c>
      <c r="D126" s="484"/>
      <c r="E126" s="484"/>
      <c r="F126" s="484"/>
      <c r="G126" s="484"/>
      <c r="H126" s="457"/>
      <c r="I126" s="457"/>
      <c r="J126" s="457"/>
      <c r="K126" s="457"/>
      <c r="L126" s="457"/>
      <c r="M126" s="457"/>
      <c r="N126" s="484"/>
      <c r="O126" s="457">
        <f t="shared" si="13"/>
        <v>1500</v>
      </c>
      <c r="P126" s="457"/>
      <c r="Q126" s="455">
        <f t="shared" si="11"/>
        <v>1500</v>
      </c>
      <c r="R126" s="457">
        <v>-1500</v>
      </c>
      <c r="S126" s="455">
        <f t="shared" si="14"/>
        <v>0</v>
      </c>
      <c r="T126" s="455"/>
      <c r="U126" s="538">
        <f t="shared" si="6"/>
        <v>0</v>
      </c>
      <c r="V126" s="549"/>
      <c r="W126" s="538">
        <f t="shared" si="7"/>
        <v>0</v>
      </c>
      <c r="X126" s="549"/>
      <c r="Y126" s="538">
        <f t="shared" si="7"/>
        <v>0</v>
      </c>
    </row>
    <row r="127" spans="1:25" ht="32.25" customHeight="1">
      <c r="A127" s="485" t="s">
        <v>433</v>
      </c>
      <c r="B127" s="555" t="s">
        <v>1033</v>
      </c>
      <c r="C127" s="484">
        <v>70000</v>
      </c>
      <c r="D127" s="484"/>
      <c r="E127" s="484"/>
      <c r="F127" s="484"/>
      <c r="G127" s="484"/>
      <c r="H127" s="457"/>
      <c r="I127" s="457"/>
      <c r="J127" s="457"/>
      <c r="K127" s="457"/>
      <c r="L127" s="457"/>
      <c r="M127" s="457"/>
      <c r="N127" s="484"/>
      <c r="O127" s="457">
        <f t="shared" si="13"/>
        <v>70000</v>
      </c>
      <c r="P127" s="457"/>
      <c r="Q127" s="455">
        <f t="shared" si="11"/>
        <v>70000</v>
      </c>
      <c r="R127" s="457"/>
      <c r="S127" s="455">
        <f t="shared" si="14"/>
        <v>70000</v>
      </c>
      <c r="T127" s="455"/>
      <c r="U127" s="538">
        <f t="shared" si="6"/>
        <v>70000</v>
      </c>
      <c r="V127" s="549"/>
      <c r="W127" s="538">
        <f t="shared" si="7"/>
        <v>70000</v>
      </c>
      <c r="X127" s="549"/>
      <c r="Y127" s="538">
        <f t="shared" si="7"/>
        <v>70000</v>
      </c>
    </row>
    <row r="128" spans="1:25" ht="40.5" customHeight="1" hidden="1">
      <c r="A128" s="485" t="s">
        <v>433</v>
      </c>
      <c r="B128" s="555" t="s">
        <v>776</v>
      </c>
      <c r="C128" s="484">
        <v>28000</v>
      </c>
      <c r="D128" s="484"/>
      <c r="E128" s="484"/>
      <c r="F128" s="484"/>
      <c r="G128" s="484"/>
      <c r="H128" s="457"/>
      <c r="I128" s="457"/>
      <c r="J128" s="457"/>
      <c r="K128" s="457"/>
      <c r="L128" s="457"/>
      <c r="M128" s="457"/>
      <c r="N128" s="484">
        <v>-28000</v>
      </c>
      <c r="O128" s="457">
        <f t="shared" si="13"/>
        <v>0</v>
      </c>
      <c r="P128" s="457"/>
      <c r="Q128" s="455">
        <f t="shared" si="11"/>
        <v>0</v>
      </c>
      <c r="R128" s="457"/>
      <c r="S128" s="455">
        <f t="shared" si="14"/>
        <v>0</v>
      </c>
      <c r="T128" s="455"/>
      <c r="U128" s="538">
        <f t="shared" si="6"/>
        <v>0</v>
      </c>
      <c r="V128" s="549"/>
      <c r="W128" s="538">
        <f t="shared" si="7"/>
        <v>0</v>
      </c>
      <c r="X128" s="549"/>
      <c r="Y128" s="538">
        <f t="shared" si="7"/>
        <v>0</v>
      </c>
    </row>
    <row r="129" spans="1:25" ht="47.25" hidden="1">
      <c r="A129" s="485" t="s">
        <v>434</v>
      </c>
      <c r="B129" s="555" t="s">
        <v>1034</v>
      </c>
      <c r="C129" s="484">
        <v>12000</v>
      </c>
      <c r="D129" s="484"/>
      <c r="E129" s="484"/>
      <c r="F129" s="484"/>
      <c r="G129" s="484"/>
      <c r="H129" s="457"/>
      <c r="I129" s="457"/>
      <c r="J129" s="457"/>
      <c r="K129" s="457"/>
      <c r="L129" s="457"/>
      <c r="M129" s="457"/>
      <c r="N129" s="484">
        <v>-12000</v>
      </c>
      <c r="O129" s="457">
        <f t="shared" si="13"/>
        <v>0</v>
      </c>
      <c r="P129" s="457"/>
      <c r="Q129" s="455">
        <f t="shared" si="11"/>
        <v>0</v>
      </c>
      <c r="R129" s="457"/>
      <c r="S129" s="455">
        <f t="shared" si="14"/>
        <v>0</v>
      </c>
      <c r="T129" s="455"/>
      <c r="U129" s="538">
        <f t="shared" si="6"/>
        <v>0</v>
      </c>
      <c r="V129" s="549"/>
      <c r="W129" s="538">
        <f t="shared" si="7"/>
        <v>0</v>
      </c>
      <c r="X129" s="549"/>
      <c r="Y129" s="538">
        <f t="shared" si="7"/>
        <v>0</v>
      </c>
    </row>
    <row r="130" spans="1:25" ht="15.75" hidden="1">
      <c r="A130" s="485" t="s">
        <v>436</v>
      </c>
      <c r="B130" s="555" t="s">
        <v>640</v>
      </c>
      <c r="C130" s="484">
        <v>1000</v>
      </c>
      <c r="D130" s="484"/>
      <c r="E130" s="484"/>
      <c r="F130" s="484"/>
      <c r="G130" s="484"/>
      <c r="H130" s="457"/>
      <c r="I130" s="457"/>
      <c r="J130" s="457"/>
      <c r="K130" s="457"/>
      <c r="L130" s="457"/>
      <c r="M130" s="457"/>
      <c r="N130" s="484">
        <v>-1000</v>
      </c>
      <c r="O130" s="457">
        <f t="shared" si="13"/>
        <v>0</v>
      </c>
      <c r="P130" s="457"/>
      <c r="Q130" s="455">
        <f t="shared" si="11"/>
        <v>0</v>
      </c>
      <c r="R130" s="457"/>
      <c r="S130" s="455">
        <f t="shared" si="14"/>
        <v>0</v>
      </c>
      <c r="T130" s="455"/>
      <c r="U130" s="538">
        <f t="shared" si="6"/>
        <v>0</v>
      </c>
      <c r="V130" s="549"/>
      <c r="W130" s="538">
        <f t="shared" si="7"/>
        <v>0</v>
      </c>
      <c r="X130" s="549"/>
      <c r="Y130" s="538">
        <f t="shared" si="7"/>
        <v>0</v>
      </c>
    </row>
    <row r="131" spans="1:25" ht="35.25" customHeight="1">
      <c r="A131" s="485" t="s">
        <v>434</v>
      </c>
      <c r="B131" s="460" t="s">
        <v>705</v>
      </c>
      <c r="C131" s="484">
        <v>7000</v>
      </c>
      <c r="D131" s="484"/>
      <c r="E131" s="484"/>
      <c r="F131" s="484"/>
      <c r="G131" s="484"/>
      <c r="H131" s="457"/>
      <c r="I131" s="457"/>
      <c r="J131" s="457"/>
      <c r="K131" s="457"/>
      <c r="L131" s="457"/>
      <c r="M131" s="457"/>
      <c r="N131" s="484">
        <v>1000</v>
      </c>
      <c r="O131" s="457">
        <f t="shared" si="13"/>
        <v>8000</v>
      </c>
      <c r="P131" s="457"/>
      <c r="Q131" s="455">
        <f t="shared" si="11"/>
        <v>8000</v>
      </c>
      <c r="R131" s="457"/>
      <c r="S131" s="455">
        <f t="shared" si="14"/>
        <v>8000</v>
      </c>
      <c r="T131" s="455"/>
      <c r="U131" s="538">
        <f t="shared" si="6"/>
        <v>8000</v>
      </c>
      <c r="V131" s="549"/>
      <c r="W131" s="538">
        <f t="shared" si="7"/>
        <v>8000</v>
      </c>
      <c r="X131" s="549"/>
      <c r="Y131" s="538">
        <f t="shared" si="7"/>
        <v>8000</v>
      </c>
    </row>
    <row r="132" spans="1:25" ht="39.75" customHeight="1" hidden="1">
      <c r="A132" s="485" t="s">
        <v>434</v>
      </c>
      <c r="B132" s="553" t="s">
        <v>801</v>
      </c>
      <c r="C132" s="484"/>
      <c r="D132" s="484"/>
      <c r="E132" s="484"/>
      <c r="F132" s="484"/>
      <c r="G132" s="484"/>
      <c r="H132" s="457"/>
      <c r="I132" s="457"/>
      <c r="J132" s="457"/>
      <c r="K132" s="457"/>
      <c r="L132" s="457"/>
      <c r="M132" s="457"/>
      <c r="N132" s="484">
        <v>50000</v>
      </c>
      <c r="O132" s="457">
        <f t="shared" si="13"/>
        <v>50000</v>
      </c>
      <c r="P132" s="457"/>
      <c r="Q132" s="455">
        <f t="shared" si="11"/>
        <v>50000</v>
      </c>
      <c r="R132" s="457">
        <v>-50000</v>
      </c>
      <c r="S132" s="455">
        <f t="shared" si="14"/>
        <v>0</v>
      </c>
      <c r="T132" s="455"/>
      <c r="U132" s="538">
        <f t="shared" si="6"/>
        <v>0</v>
      </c>
      <c r="V132" s="549"/>
      <c r="W132" s="538">
        <f t="shared" si="7"/>
        <v>0</v>
      </c>
      <c r="X132" s="549"/>
      <c r="Y132" s="538">
        <f t="shared" si="7"/>
        <v>0</v>
      </c>
    </row>
    <row r="133" spans="1:25" ht="29.25" customHeight="1">
      <c r="A133" s="485" t="s">
        <v>436</v>
      </c>
      <c r="B133" s="554" t="s">
        <v>2</v>
      </c>
      <c r="C133" s="484"/>
      <c r="D133" s="484"/>
      <c r="E133" s="484"/>
      <c r="F133" s="484"/>
      <c r="G133" s="484"/>
      <c r="H133" s="457"/>
      <c r="I133" s="457"/>
      <c r="J133" s="457"/>
      <c r="K133" s="457"/>
      <c r="L133" s="457"/>
      <c r="M133" s="457"/>
      <c r="N133" s="484">
        <v>1000</v>
      </c>
      <c r="O133" s="457">
        <f t="shared" si="13"/>
        <v>1000</v>
      </c>
      <c r="P133" s="457"/>
      <c r="Q133" s="455">
        <f t="shared" si="11"/>
        <v>1000</v>
      </c>
      <c r="R133" s="457"/>
      <c r="S133" s="455">
        <f t="shared" si="14"/>
        <v>1000</v>
      </c>
      <c r="T133" s="455"/>
      <c r="U133" s="538">
        <f t="shared" si="6"/>
        <v>1000</v>
      </c>
      <c r="V133" s="549"/>
      <c r="W133" s="538">
        <f t="shared" si="7"/>
        <v>1000</v>
      </c>
      <c r="X133" s="549"/>
      <c r="Y133" s="538">
        <f t="shared" si="7"/>
        <v>1000</v>
      </c>
    </row>
    <row r="134" spans="1:25" ht="33" customHeight="1">
      <c r="A134" s="485" t="s">
        <v>437</v>
      </c>
      <c r="B134" s="555" t="s">
        <v>496</v>
      </c>
      <c r="C134" s="484"/>
      <c r="D134" s="484"/>
      <c r="E134" s="484"/>
      <c r="F134" s="484"/>
      <c r="G134" s="484"/>
      <c r="H134" s="457"/>
      <c r="I134" s="457"/>
      <c r="J134" s="457"/>
      <c r="K134" s="457"/>
      <c r="L134" s="457"/>
      <c r="M134" s="457"/>
      <c r="N134" s="484"/>
      <c r="O134" s="457">
        <f t="shared" si="13"/>
        <v>0</v>
      </c>
      <c r="P134" s="457">
        <f>D134+O134</f>
        <v>0</v>
      </c>
      <c r="Q134" s="457">
        <f>E134+P134</f>
        <v>0</v>
      </c>
      <c r="R134" s="457">
        <v>630</v>
      </c>
      <c r="S134" s="457">
        <f>G134+R134</f>
        <v>630</v>
      </c>
      <c r="T134" s="457"/>
      <c r="U134" s="499">
        <f t="shared" si="6"/>
        <v>630</v>
      </c>
      <c r="V134" s="549"/>
      <c r="W134" s="538">
        <f t="shared" si="7"/>
        <v>630</v>
      </c>
      <c r="X134" s="549"/>
      <c r="Y134" s="538">
        <f t="shared" si="7"/>
        <v>630</v>
      </c>
    </row>
    <row r="135" spans="1:25" ht="31.5">
      <c r="A135" s="485" t="s">
        <v>438</v>
      </c>
      <c r="B135" s="555" t="s">
        <v>321</v>
      </c>
      <c r="C135" s="484"/>
      <c r="D135" s="484"/>
      <c r="E135" s="484"/>
      <c r="F135" s="484"/>
      <c r="G135" s="484"/>
      <c r="H135" s="457"/>
      <c r="I135" s="457"/>
      <c r="J135" s="457"/>
      <c r="K135" s="457"/>
      <c r="L135" s="457"/>
      <c r="M135" s="457"/>
      <c r="N135" s="484"/>
      <c r="O135" s="457"/>
      <c r="P135" s="457"/>
      <c r="Q135" s="457"/>
      <c r="R135" s="457">
        <v>18025</v>
      </c>
      <c r="S135" s="457">
        <v>18025</v>
      </c>
      <c r="T135" s="457"/>
      <c r="U135" s="499">
        <f>SUM(U136:U138)</f>
        <v>18025</v>
      </c>
      <c r="V135" s="499">
        <f>SUM(V136:V138)</f>
        <v>29710</v>
      </c>
      <c r="W135" s="538">
        <f t="shared" si="7"/>
        <v>47735</v>
      </c>
      <c r="X135" s="499">
        <f>SUM(X136:X138)</f>
        <v>0</v>
      </c>
      <c r="Y135" s="538">
        <f t="shared" si="7"/>
        <v>47735</v>
      </c>
    </row>
    <row r="136" spans="1:25" ht="15.75">
      <c r="A136" s="485"/>
      <c r="B136" s="558" t="s">
        <v>349</v>
      </c>
      <c r="C136" s="431"/>
      <c r="D136" s="431"/>
      <c r="E136" s="431"/>
      <c r="F136" s="431"/>
      <c r="G136" s="431"/>
      <c r="H136" s="470"/>
      <c r="I136" s="470"/>
      <c r="J136" s="470"/>
      <c r="K136" s="470"/>
      <c r="L136" s="470"/>
      <c r="M136" s="470"/>
      <c r="N136" s="431"/>
      <c r="O136" s="470"/>
      <c r="P136" s="470"/>
      <c r="Q136" s="470"/>
      <c r="R136" s="470"/>
      <c r="S136" s="470"/>
      <c r="T136" s="470"/>
      <c r="U136" s="492">
        <v>18025</v>
      </c>
      <c r="V136" s="492">
        <v>10000</v>
      </c>
      <c r="W136" s="537">
        <f t="shared" si="7"/>
        <v>28025</v>
      </c>
      <c r="X136" s="492"/>
      <c r="Y136" s="537">
        <f t="shared" si="7"/>
        <v>28025</v>
      </c>
    </row>
    <row r="137" spans="1:25" ht="19.5" customHeight="1">
      <c r="A137" s="485"/>
      <c r="B137" s="558" t="s">
        <v>706</v>
      </c>
      <c r="C137" s="431"/>
      <c r="D137" s="431"/>
      <c r="E137" s="431"/>
      <c r="F137" s="431"/>
      <c r="G137" s="431"/>
      <c r="H137" s="470"/>
      <c r="I137" s="470"/>
      <c r="J137" s="470"/>
      <c r="K137" s="470"/>
      <c r="L137" s="470"/>
      <c r="M137" s="470"/>
      <c r="N137" s="431"/>
      <c r="O137" s="470"/>
      <c r="P137" s="470"/>
      <c r="Q137" s="470"/>
      <c r="R137" s="470"/>
      <c r="S137" s="470"/>
      <c r="T137" s="470"/>
      <c r="U137" s="492">
        <v>0</v>
      </c>
      <c r="V137" s="492">
        <v>15750</v>
      </c>
      <c r="W137" s="537">
        <f t="shared" si="7"/>
        <v>15750</v>
      </c>
      <c r="X137" s="492"/>
      <c r="Y137" s="537">
        <f t="shared" si="7"/>
        <v>15750</v>
      </c>
    </row>
    <row r="138" spans="1:25" ht="15.75">
      <c r="A138" s="485"/>
      <c r="B138" s="558" t="s">
        <v>927</v>
      </c>
      <c r="C138" s="431"/>
      <c r="D138" s="431"/>
      <c r="E138" s="431"/>
      <c r="F138" s="431"/>
      <c r="G138" s="431"/>
      <c r="H138" s="470"/>
      <c r="I138" s="470"/>
      <c r="J138" s="470"/>
      <c r="K138" s="470"/>
      <c r="L138" s="470"/>
      <c r="M138" s="470"/>
      <c r="N138" s="431"/>
      <c r="O138" s="470"/>
      <c r="P138" s="470"/>
      <c r="Q138" s="470"/>
      <c r="R138" s="470"/>
      <c r="S138" s="470"/>
      <c r="T138" s="470"/>
      <c r="U138" s="492">
        <v>0</v>
      </c>
      <c r="V138" s="492">
        <v>3960</v>
      </c>
      <c r="W138" s="537">
        <f t="shared" si="7"/>
        <v>3960</v>
      </c>
      <c r="X138" s="492"/>
      <c r="Y138" s="537">
        <f t="shared" si="7"/>
        <v>3960</v>
      </c>
    </row>
    <row r="139" spans="1:25" ht="47.25">
      <c r="A139" s="478" t="s">
        <v>439</v>
      </c>
      <c r="B139" s="460" t="s">
        <v>481</v>
      </c>
      <c r="C139" s="484">
        <f>SUM(C142,C158,C140)</f>
        <v>26730</v>
      </c>
      <c r="D139" s="486" t="e">
        <f>SUM(#REF!)</f>
        <v>#REF!</v>
      </c>
      <c r="E139" s="486" t="e">
        <f>SUM(#REF!)</f>
        <v>#REF!</v>
      </c>
      <c r="F139" s="486" t="e">
        <f>SUM(#REF!)</f>
        <v>#REF!</v>
      </c>
      <c r="G139" s="484" t="e">
        <f>C139+F139</f>
        <v>#REF!</v>
      </c>
      <c r="H139" s="487" t="e">
        <f>SUM(#REF!)</f>
        <v>#REF!</v>
      </c>
      <c r="I139" s="457" t="e">
        <f>SUM(G139+H139)</f>
        <v>#REF!</v>
      </c>
      <c r="J139" s="457" t="e">
        <f>SUM(#REF!)</f>
        <v>#REF!</v>
      </c>
      <c r="K139" s="457" t="e">
        <f>SUM(I139+J139)</f>
        <v>#REF!</v>
      </c>
      <c r="L139" s="457" t="e">
        <f>SUM(#REF!)</f>
        <v>#REF!</v>
      </c>
      <c r="M139" s="457" t="e">
        <f>SUM(K139+L139)</f>
        <v>#REF!</v>
      </c>
      <c r="N139" s="484">
        <f>SUM(N142,N158,N140)</f>
        <v>0</v>
      </c>
      <c r="O139" s="457">
        <f>C139+N139</f>
        <v>26730</v>
      </c>
      <c r="P139" s="457">
        <f>P140+P142+P158</f>
        <v>0</v>
      </c>
      <c r="Q139" s="457">
        <f>O139+P139</f>
        <v>26730</v>
      </c>
      <c r="R139" s="457">
        <f>R140+R142+R158+R141</f>
        <v>2033</v>
      </c>
      <c r="S139" s="457">
        <f>Q139+R139</f>
        <v>28763</v>
      </c>
      <c r="T139" s="457">
        <f>T140+T142+T158+T141</f>
        <v>0</v>
      </c>
      <c r="U139" s="499">
        <f t="shared" si="6"/>
        <v>28763</v>
      </c>
      <c r="V139" s="499">
        <f>V140+V141+V142+V158</f>
        <v>-2000</v>
      </c>
      <c r="W139" s="538">
        <f t="shared" si="7"/>
        <v>26763</v>
      </c>
      <c r="X139" s="499">
        <f>X140+X141+X142+X158</f>
        <v>0</v>
      </c>
      <c r="Y139" s="538">
        <f t="shared" si="7"/>
        <v>26763</v>
      </c>
    </row>
    <row r="140" spans="1:25" ht="35.25" customHeight="1">
      <c r="A140" s="478"/>
      <c r="B140" s="479" t="s">
        <v>814</v>
      </c>
      <c r="C140" s="488">
        <v>700</v>
      </c>
      <c r="D140" s="556"/>
      <c r="E140" s="556"/>
      <c r="F140" s="556"/>
      <c r="G140" s="488"/>
      <c r="H140" s="557"/>
      <c r="I140" s="489"/>
      <c r="J140" s="489"/>
      <c r="K140" s="489"/>
      <c r="L140" s="489"/>
      <c r="M140" s="489"/>
      <c r="N140" s="488"/>
      <c r="O140" s="489">
        <f>C140+N140</f>
        <v>700</v>
      </c>
      <c r="P140" s="489"/>
      <c r="Q140" s="482">
        <f aca="true" t="shared" si="15" ref="Q140:Q181">O140+P140</f>
        <v>700</v>
      </c>
      <c r="R140" s="489">
        <v>1733</v>
      </c>
      <c r="S140" s="482">
        <f>Q140+R140</f>
        <v>2433</v>
      </c>
      <c r="T140" s="482"/>
      <c r="U140" s="541">
        <f t="shared" si="6"/>
        <v>2433</v>
      </c>
      <c r="V140" s="550"/>
      <c r="W140" s="538">
        <f t="shared" si="7"/>
        <v>2433</v>
      </c>
      <c r="X140" s="550"/>
      <c r="Y140" s="538">
        <f t="shared" si="7"/>
        <v>2433</v>
      </c>
    </row>
    <row r="141" spans="1:25" ht="33" customHeight="1">
      <c r="A141" s="478"/>
      <c r="B141" s="479" t="s">
        <v>806</v>
      </c>
      <c r="C141" s="488"/>
      <c r="D141" s="556"/>
      <c r="E141" s="556"/>
      <c r="F141" s="556"/>
      <c r="G141" s="488"/>
      <c r="H141" s="557"/>
      <c r="I141" s="489"/>
      <c r="J141" s="489"/>
      <c r="K141" s="489"/>
      <c r="L141" s="489"/>
      <c r="M141" s="489"/>
      <c r="N141" s="488"/>
      <c r="O141" s="489"/>
      <c r="P141" s="489"/>
      <c r="Q141" s="482"/>
      <c r="R141" s="489">
        <v>300</v>
      </c>
      <c r="S141" s="482">
        <f>Q141+R141</f>
        <v>300</v>
      </c>
      <c r="T141" s="482"/>
      <c r="U141" s="541">
        <f t="shared" si="6"/>
        <v>300</v>
      </c>
      <c r="V141" s="550"/>
      <c r="W141" s="538">
        <f t="shared" si="7"/>
        <v>300</v>
      </c>
      <c r="X141" s="550"/>
      <c r="Y141" s="538">
        <f t="shared" si="7"/>
        <v>300</v>
      </c>
    </row>
    <row r="142" spans="1:25" ht="47.25" outlineLevel="1">
      <c r="A142" s="602"/>
      <c r="B142" s="479" t="s">
        <v>645</v>
      </c>
      <c r="C142" s="488">
        <f>SUM(C143:C157)</f>
        <v>22810</v>
      </c>
      <c r="D142" s="486"/>
      <c r="E142" s="486"/>
      <c r="F142" s="486"/>
      <c r="G142" s="484"/>
      <c r="H142" s="487"/>
      <c r="I142" s="457"/>
      <c r="J142" s="457"/>
      <c r="K142" s="457"/>
      <c r="L142" s="457"/>
      <c r="M142" s="457"/>
      <c r="N142" s="488">
        <f>SUM(N143:N157)</f>
        <v>0</v>
      </c>
      <c r="O142" s="489">
        <f aca="true" t="shared" si="16" ref="O142:O155">C142+N142</f>
        <v>22810</v>
      </c>
      <c r="P142" s="489">
        <f>SUM(P143:P157)</f>
        <v>0</v>
      </c>
      <c r="Q142" s="489">
        <f>SUM(Q143:Q157)</f>
        <v>22810</v>
      </c>
      <c r="R142" s="489">
        <f>SUM(R143:R157)</f>
        <v>0</v>
      </c>
      <c r="S142" s="489">
        <f>SUM(Q142:R142)</f>
        <v>22810</v>
      </c>
      <c r="T142" s="489">
        <f>SUM(T143:T157)</f>
        <v>0</v>
      </c>
      <c r="U142" s="503">
        <f t="shared" si="6"/>
        <v>22810</v>
      </c>
      <c r="V142" s="503">
        <f>SUM(V143:V157)</f>
        <v>-2000</v>
      </c>
      <c r="W142" s="538">
        <f t="shared" si="7"/>
        <v>20810</v>
      </c>
      <c r="X142" s="503">
        <f>SUM(X143:X157)</f>
        <v>0</v>
      </c>
      <c r="Y142" s="538">
        <f t="shared" si="7"/>
        <v>20810</v>
      </c>
    </row>
    <row r="143" spans="1:25" ht="31.5" outlineLevel="1">
      <c r="A143" s="478"/>
      <c r="B143" s="461" t="s">
        <v>482</v>
      </c>
      <c r="C143" s="431">
        <v>2000</v>
      </c>
      <c r="D143" s="486"/>
      <c r="E143" s="486"/>
      <c r="F143" s="486"/>
      <c r="G143" s="484"/>
      <c r="H143" s="487"/>
      <c r="I143" s="457"/>
      <c r="J143" s="457"/>
      <c r="K143" s="457"/>
      <c r="L143" s="457"/>
      <c r="M143" s="457"/>
      <c r="N143" s="431"/>
      <c r="O143" s="470">
        <f t="shared" si="16"/>
        <v>2000</v>
      </c>
      <c r="P143" s="470"/>
      <c r="Q143" s="462">
        <f t="shared" si="15"/>
        <v>2000</v>
      </c>
      <c r="R143" s="470"/>
      <c r="S143" s="462">
        <f aca="true" t="shared" si="17" ref="S143:S181">Q143+R143</f>
        <v>2000</v>
      </c>
      <c r="T143" s="462"/>
      <c r="U143" s="537">
        <f t="shared" si="6"/>
        <v>2000</v>
      </c>
      <c r="V143" s="549"/>
      <c r="W143" s="537">
        <f t="shared" si="7"/>
        <v>2000</v>
      </c>
      <c r="X143" s="549"/>
      <c r="Y143" s="537">
        <f t="shared" si="7"/>
        <v>2000</v>
      </c>
    </row>
    <row r="144" spans="1:25" ht="31.5" outlineLevel="1">
      <c r="A144" s="478"/>
      <c r="B144" s="461" t="s">
        <v>483</v>
      </c>
      <c r="C144" s="431">
        <v>2000</v>
      </c>
      <c r="D144" s="486"/>
      <c r="E144" s="486"/>
      <c r="F144" s="486"/>
      <c r="G144" s="484"/>
      <c r="H144" s="487"/>
      <c r="I144" s="457"/>
      <c r="J144" s="457"/>
      <c r="K144" s="457"/>
      <c r="L144" s="457"/>
      <c r="M144" s="457"/>
      <c r="N144" s="431"/>
      <c r="O144" s="470">
        <f t="shared" si="16"/>
        <v>2000</v>
      </c>
      <c r="P144" s="470"/>
      <c r="Q144" s="462">
        <f t="shared" si="15"/>
        <v>2000</v>
      </c>
      <c r="R144" s="470"/>
      <c r="S144" s="462">
        <f t="shared" si="17"/>
        <v>2000</v>
      </c>
      <c r="T144" s="462"/>
      <c r="U144" s="537">
        <f t="shared" si="6"/>
        <v>2000</v>
      </c>
      <c r="V144" s="549"/>
      <c r="W144" s="537">
        <f t="shared" si="7"/>
        <v>2000</v>
      </c>
      <c r="X144" s="549"/>
      <c r="Y144" s="537">
        <f t="shared" si="7"/>
        <v>2000</v>
      </c>
    </row>
    <row r="145" spans="1:25" ht="31.5" outlineLevel="1">
      <c r="A145" s="478"/>
      <c r="B145" s="461" t="s">
        <v>484</v>
      </c>
      <c r="C145" s="431">
        <v>1750</v>
      </c>
      <c r="D145" s="486"/>
      <c r="E145" s="486"/>
      <c r="F145" s="486"/>
      <c r="G145" s="484"/>
      <c r="H145" s="487"/>
      <c r="I145" s="457"/>
      <c r="J145" s="457"/>
      <c r="K145" s="457"/>
      <c r="L145" s="457"/>
      <c r="M145" s="457"/>
      <c r="N145" s="431"/>
      <c r="O145" s="470">
        <f t="shared" si="16"/>
        <v>1750</v>
      </c>
      <c r="P145" s="470"/>
      <c r="Q145" s="462">
        <f t="shared" si="15"/>
        <v>1750</v>
      </c>
      <c r="R145" s="470"/>
      <c r="S145" s="462">
        <f t="shared" si="17"/>
        <v>1750</v>
      </c>
      <c r="T145" s="462"/>
      <c r="U145" s="537">
        <f t="shared" si="6"/>
        <v>1750</v>
      </c>
      <c r="V145" s="549"/>
      <c r="W145" s="537">
        <f t="shared" si="7"/>
        <v>1750</v>
      </c>
      <c r="X145" s="549"/>
      <c r="Y145" s="537">
        <f t="shared" si="7"/>
        <v>1750</v>
      </c>
    </row>
    <row r="146" spans="1:25" ht="15.75" outlineLevel="1">
      <c r="A146" s="478"/>
      <c r="B146" s="461" t="s">
        <v>503</v>
      </c>
      <c r="C146" s="431">
        <v>5000</v>
      </c>
      <c r="D146" s="486"/>
      <c r="E146" s="486"/>
      <c r="F146" s="486"/>
      <c r="G146" s="484"/>
      <c r="H146" s="487"/>
      <c r="I146" s="457"/>
      <c r="J146" s="457"/>
      <c r="K146" s="457"/>
      <c r="L146" s="457"/>
      <c r="M146" s="457"/>
      <c r="N146" s="431"/>
      <c r="O146" s="470">
        <f t="shared" si="16"/>
        <v>5000</v>
      </c>
      <c r="P146" s="470"/>
      <c r="Q146" s="462">
        <f t="shared" si="15"/>
        <v>5000</v>
      </c>
      <c r="R146" s="470"/>
      <c r="S146" s="462">
        <f t="shared" si="17"/>
        <v>5000</v>
      </c>
      <c r="T146" s="462"/>
      <c r="U146" s="537">
        <f t="shared" si="6"/>
        <v>5000</v>
      </c>
      <c r="V146" s="549"/>
      <c r="W146" s="537">
        <f t="shared" si="7"/>
        <v>5000</v>
      </c>
      <c r="X146" s="549"/>
      <c r="Y146" s="537">
        <f t="shared" si="7"/>
        <v>5000</v>
      </c>
    </row>
    <row r="147" spans="1:25" ht="15.75" outlineLevel="1">
      <c r="A147" s="478"/>
      <c r="B147" s="461" t="s">
        <v>504</v>
      </c>
      <c r="C147" s="431">
        <v>1000</v>
      </c>
      <c r="D147" s="486"/>
      <c r="E147" s="486"/>
      <c r="F147" s="486"/>
      <c r="G147" s="484"/>
      <c r="H147" s="487"/>
      <c r="I147" s="457"/>
      <c r="J147" s="457"/>
      <c r="K147" s="457"/>
      <c r="L147" s="457"/>
      <c r="M147" s="457"/>
      <c r="N147" s="431"/>
      <c r="O147" s="470">
        <f t="shared" si="16"/>
        <v>1000</v>
      </c>
      <c r="P147" s="470"/>
      <c r="Q147" s="462">
        <f t="shared" si="15"/>
        <v>1000</v>
      </c>
      <c r="R147" s="470"/>
      <c r="S147" s="462">
        <f t="shared" si="17"/>
        <v>1000</v>
      </c>
      <c r="T147" s="462"/>
      <c r="U147" s="537">
        <f t="shared" si="6"/>
        <v>1000</v>
      </c>
      <c r="V147" s="549"/>
      <c r="W147" s="537">
        <f aca="true" t="shared" si="18" ref="W147:Y211">U147+V147</f>
        <v>1000</v>
      </c>
      <c r="X147" s="549"/>
      <c r="Y147" s="537">
        <f t="shared" si="18"/>
        <v>1000</v>
      </c>
    </row>
    <row r="148" spans="1:25" ht="15.75" outlineLevel="1">
      <c r="A148" s="478"/>
      <c r="B148" s="461" t="s">
        <v>505</v>
      </c>
      <c r="C148" s="431">
        <v>800</v>
      </c>
      <c r="D148" s="486"/>
      <c r="E148" s="486"/>
      <c r="F148" s="486"/>
      <c r="G148" s="484"/>
      <c r="H148" s="487"/>
      <c r="I148" s="457"/>
      <c r="J148" s="457"/>
      <c r="K148" s="457"/>
      <c r="L148" s="457"/>
      <c r="M148" s="457"/>
      <c r="N148" s="431"/>
      <c r="O148" s="470">
        <f t="shared" si="16"/>
        <v>800</v>
      </c>
      <c r="P148" s="470"/>
      <c r="Q148" s="462">
        <f t="shared" si="15"/>
        <v>800</v>
      </c>
      <c r="R148" s="470"/>
      <c r="S148" s="462">
        <f t="shared" si="17"/>
        <v>800</v>
      </c>
      <c r="T148" s="462"/>
      <c r="U148" s="537">
        <f t="shared" si="6"/>
        <v>800</v>
      </c>
      <c r="V148" s="549"/>
      <c r="W148" s="537">
        <f t="shared" si="18"/>
        <v>800</v>
      </c>
      <c r="X148" s="549"/>
      <c r="Y148" s="537">
        <f t="shared" si="18"/>
        <v>800</v>
      </c>
    </row>
    <row r="149" spans="1:25" ht="15.75" outlineLevel="1">
      <c r="A149" s="478"/>
      <c r="B149" s="461" t="s">
        <v>497</v>
      </c>
      <c r="C149" s="431"/>
      <c r="D149" s="486"/>
      <c r="E149" s="486"/>
      <c r="F149" s="486"/>
      <c r="G149" s="484"/>
      <c r="H149" s="487"/>
      <c r="I149" s="457"/>
      <c r="J149" s="457"/>
      <c r="K149" s="457"/>
      <c r="L149" s="457"/>
      <c r="M149" s="457"/>
      <c r="N149" s="431"/>
      <c r="O149" s="470"/>
      <c r="P149" s="470"/>
      <c r="Q149" s="462"/>
      <c r="R149" s="470"/>
      <c r="S149" s="462"/>
      <c r="T149" s="462"/>
      <c r="U149" s="537"/>
      <c r="V149" s="549">
        <f>1000+100</f>
        <v>1100</v>
      </c>
      <c r="W149" s="537">
        <f t="shared" si="18"/>
        <v>1100</v>
      </c>
      <c r="X149" s="549"/>
      <c r="Y149" s="537">
        <f t="shared" si="18"/>
        <v>1100</v>
      </c>
    </row>
    <row r="150" spans="1:25" ht="36" customHeight="1" outlineLevel="1">
      <c r="A150" s="478"/>
      <c r="B150" s="461" t="s">
        <v>506</v>
      </c>
      <c r="C150" s="431">
        <v>1250</v>
      </c>
      <c r="D150" s="486"/>
      <c r="E150" s="486"/>
      <c r="F150" s="486"/>
      <c r="G150" s="484"/>
      <c r="H150" s="487"/>
      <c r="I150" s="457"/>
      <c r="J150" s="457"/>
      <c r="K150" s="457"/>
      <c r="L150" s="457"/>
      <c r="M150" s="457"/>
      <c r="N150" s="431"/>
      <c r="O150" s="470">
        <f t="shared" si="16"/>
        <v>1250</v>
      </c>
      <c r="P150" s="470"/>
      <c r="Q150" s="462">
        <f t="shared" si="15"/>
        <v>1250</v>
      </c>
      <c r="R150" s="470"/>
      <c r="S150" s="462">
        <f t="shared" si="17"/>
        <v>1250</v>
      </c>
      <c r="T150" s="462"/>
      <c r="U150" s="537">
        <f aca="true" t="shared" si="19" ref="U150:U213">S150+T150</f>
        <v>1250</v>
      </c>
      <c r="V150" s="549"/>
      <c r="W150" s="537">
        <f t="shared" si="18"/>
        <v>1250</v>
      </c>
      <c r="X150" s="549"/>
      <c r="Y150" s="537">
        <f t="shared" si="18"/>
        <v>1250</v>
      </c>
    </row>
    <row r="151" spans="1:25" ht="31.5" outlineLevel="1">
      <c r="A151" s="478"/>
      <c r="B151" s="461" t="s">
        <v>1</v>
      </c>
      <c r="C151" s="431">
        <v>150</v>
      </c>
      <c r="D151" s="486"/>
      <c r="E151" s="486"/>
      <c r="F151" s="486"/>
      <c r="G151" s="484"/>
      <c r="H151" s="487"/>
      <c r="I151" s="457"/>
      <c r="J151" s="457"/>
      <c r="K151" s="457"/>
      <c r="L151" s="457"/>
      <c r="M151" s="457"/>
      <c r="N151" s="431"/>
      <c r="O151" s="470">
        <f t="shared" si="16"/>
        <v>150</v>
      </c>
      <c r="P151" s="470"/>
      <c r="Q151" s="462">
        <f t="shared" si="15"/>
        <v>150</v>
      </c>
      <c r="R151" s="470"/>
      <c r="S151" s="462">
        <f t="shared" si="17"/>
        <v>150</v>
      </c>
      <c r="T151" s="462"/>
      <c r="U151" s="537">
        <f t="shared" si="19"/>
        <v>150</v>
      </c>
      <c r="V151" s="549">
        <v>-100</v>
      </c>
      <c r="W151" s="537">
        <f t="shared" si="18"/>
        <v>50</v>
      </c>
      <c r="X151" s="549"/>
      <c r="Y151" s="537">
        <f t="shared" si="18"/>
        <v>50</v>
      </c>
    </row>
    <row r="152" spans="1:25" ht="31.5" outlineLevel="1">
      <c r="A152" s="478"/>
      <c r="B152" s="461" t="s">
        <v>305</v>
      </c>
      <c r="C152" s="431">
        <v>1560</v>
      </c>
      <c r="D152" s="486"/>
      <c r="E152" s="486"/>
      <c r="F152" s="486"/>
      <c r="G152" s="484"/>
      <c r="H152" s="487"/>
      <c r="I152" s="457"/>
      <c r="J152" s="457"/>
      <c r="K152" s="457"/>
      <c r="L152" s="457"/>
      <c r="M152" s="457"/>
      <c r="N152" s="431"/>
      <c r="O152" s="470">
        <f t="shared" si="16"/>
        <v>1560</v>
      </c>
      <c r="P152" s="470"/>
      <c r="Q152" s="462">
        <f t="shared" si="15"/>
        <v>1560</v>
      </c>
      <c r="R152" s="470"/>
      <c r="S152" s="462">
        <f t="shared" si="17"/>
        <v>1560</v>
      </c>
      <c r="T152" s="462"/>
      <c r="U152" s="537">
        <f t="shared" si="19"/>
        <v>1560</v>
      </c>
      <c r="V152" s="549"/>
      <c r="W152" s="537">
        <f t="shared" si="18"/>
        <v>1560</v>
      </c>
      <c r="X152" s="549"/>
      <c r="Y152" s="537">
        <f t="shared" si="18"/>
        <v>1560</v>
      </c>
    </row>
    <row r="153" spans="1:25" ht="31.5" outlineLevel="1">
      <c r="A153" s="478"/>
      <c r="B153" s="463" t="s">
        <v>141</v>
      </c>
      <c r="C153" s="431">
        <v>1400</v>
      </c>
      <c r="D153" s="486"/>
      <c r="E153" s="486"/>
      <c r="F153" s="486"/>
      <c r="G153" s="484"/>
      <c r="H153" s="487"/>
      <c r="I153" s="457"/>
      <c r="J153" s="457"/>
      <c r="K153" s="457"/>
      <c r="L153" s="457"/>
      <c r="M153" s="457"/>
      <c r="N153" s="431"/>
      <c r="O153" s="470">
        <f t="shared" si="16"/>
        <v>1400</v>
      </c>
      <c r="P153" s="470"/>
      <c r="Q153" s="462">
        <f t="shared" si="15"/>
        <v>1400</v>
      </c>
      <c r="R153" s="470"/>
      <c r="S153" s="462">
        <f t="shared" si="17"/>
        <v>1400</v>
      </c>
      <c r="T153" s="462"/>
      <c r="U153" s="537">
        <f t="shared" si="19"/>
        <v>1400</v>
      </c>
      <c r="V153" s="549"/>
      <c r="W153" s="537">
        <f t="shared" si="18"/>
        <v>1400</v>
      </c>
      <c r="X153" s="549"/>
      <c r="Y153" s="537">
        <f t="shared" si="18"/>
        <v>1400</v>
      </c>
    </row>
    <row r="154" spans="1:25" ht="20.25" customHeight="1" hidden="1" outlineLevel="1">
      <c r="A154" s="478"/>
      <c r="B154" s="461" t="s">
        <v>507</v>
      </c>
      <c r="C154" s="431">
        <v>2000</v>
      </c>
      <c r="D154" s="486"/>
      <c r="E154" s="486"/>
      <c r="F154" s="486"/>
      <c r="G154" s="484"/>
      <c r="H154" s="487"/>
      <c r="I154" s="457"/>
      <c r="J154" s="457"/>
      <c r="K154" s="457"/>
      <c r="L154" s="457"/>
      <c r="M154" s="457"/>
      <c r="N154" s="431"/>
      <c r="O154" s="470">
        <f t="shared" si="16"/>
        <v>2000</v>
      </c>
      <c r="P154" s="470"/>
      <c r="Q154" s="462">
        <f t="shared" si="15"/>
        <v>2000</v>
      </c>
      <c r="R154" s="470"/>
      <c r="S154" s="462">
        <f t="shared" si="17"/>
        <v>2000</v>
      </c>
      <c r="T154" s="462"/>
      <c r="U154" s="537">
        <f t="shared" si="19"/>
        <v>2000</v>
      </c>
      <c r="V154" s="549">
        <v>-2000</v>
      </c>
      <c r="W154" s="537">
        <f t="shared" si="18"/>
        <v>0</v>
      </c>
      <c r="X154" s="549"/>
      <c r="Y154" s="537">
        <f t="shared" si="18"/>
        <v>0</v>
      </c>
    </row>
    <row r="155" spans="1:25" ht="15.75" outlineLevel="1">
      <c r="A155" s="478"/>
      <c r="B155" s="461" t="s">
        <v>508</v>
      </c>
      <c r="C155" s="431">
        <v>900</v>
      </c>
      <c r="D155" s="486"/>
      <c r="E155" s="486"/>
      <c r="F155" s="486"/>
      <c r="G155" s="484"/>
      <c r="H155" s="487"/>
      <c r="I155" s="457"/>
      <c r="J155" s="457"/>
      <c r="K155" s="457"/>
      <c r="L155" s="457"/>
      <c r="M155" s="457"/>
      <c r="N155" s="431"/>
      <c r="O155" s="470">
        <f t="shared" si="16"/>
        <v>900</v>
      </c>
      <c r="P155" s="470"/>
      <c r="Q155" s="462">
        <f t="shared" si="15"/>
        <v>900</v>
      </c>
      <c r="R155" s="470"/>
      <c r="S155" s="462">
        <f t="shared" si="17"/>
        <v>900</v>
      </c>
      <c r="T155" s="462"/>
      <c r="U155" s="537">
        <f t="shared" si="19"/>
        <v>900</v>
      </c>
      <c r="V155" s="549"/>
      <c r="W155" s="537">
        <f t="shared" si="18"/>
        <v>900</v>
      </c>
      <c r="X155" s="549"/>
      <c r="Y155" s="537">
        <f t="shared" si="18"/>
        <v>900</v>
      </c>
    </row>
    <row r="156" spans="1:25" ht="18" customHeight="1" outlineLevel="1">
      <c r="A156" s="478"/>
      <c r="B156" s="461" t="s">
        <v>509</v>
      </c>
      <c r="C156" s="431">
        <v>2000</v>
      </c>
      <c r="D156" s="486"/>
      <c r="E156" s="486"/>
      <c r="F156" s="486"/>
      <c r="G156" s="484"/>
      <c r="H156" s="487"/>
      <c r="I156" s="457"/>
      <c r="J156" s="457"/>
      <c r="K156" s="457"/>
      <c r="L156" s="457"/>
      <c r="M156" s="457"/>
      <c r="N156" s="431"/>
      <c r="O156" s="470">
        <f aca="true" t="shared" si="20" ref="O156:O224">C156+N156</f>
        <v>2000</v>
      </c>
      <c r="P156" s="470"/>
      <c r="Q156" s="462">
        <f t="shared" si="15"/>
        <v>2000</v>
      </c>
      <c r="R156" s="470"/>
      <c r="S156" s="462">
        <f t="shared" si="17"/>
        <v>2000</v>
      </c>
      <c r="T156" s="462"/>
      <c r="U156" s="537">
        <f t="shared" si="19"/>
        <v>2000</v>
      </c>
      <c r="V156" s="549"/>
      <c r="W156" s="537">
        <f t="shared" si="18"/>
        <v>2000</v>
      </c>
      <c r="X156" s="549"/>
      <c r="Y156" s="537">
        <f t="shared" si="18"/>
        <v>2000</v>
      </c>
    </row>
    <row r="157" spans="1:25" ht="18.75" customHeight="1" hidden="1" outlineLevel="1">
      <c r="A157" s="478"/>
      <c r="B157" s="461" t="s">
        <v>510</v>
      </c>
      <c r="C157" s="431">
        <v>1000</v>
      </c>
      <c r="D157" s="486"/>
      <c r="E157" s="486"/>
      <c r="F157" s="486"/>
      <c r="G157" s="484"/>
      <c r="H157" s="487"/>
      <c r="I157" s="457"/>
      <c r="J157" s="457"/>
      <c r="K157" s="457"/>
      <c r="L157" s="457"/>
      <c r="M157" s="457"/>
      <c r="N157" s="431"/>
      <c r="O157" s="470">
        <f t="shared" si="20"/>
        <v>1000</v>
      </c>
      <c r="P157" s="470"/>
      <c r="Q157" s="462">
        <f t="shared" si="15"/>
        <v>1000</v>
      </c>
      <c r="R157" s="470"/>
      <c r="S157" s="462">
        <f t="shared" si="17"/>
        <v>1000</v>
      </c>
      <c r="T157" s="462"/>
      <c r="U157" s="537">
        <f t="shared" si="19"/>
        <v>1000</v>
      </c>
      <c r="V157" s="549">
        <v>-1000</v>
      </c>
      <c r="W157" s="537">
        <f t="shared" si="18"/>
        <v>0</v>
      </c>
      <c r="X157" s="549"/>
      <c r="Y157" s="537">
        <f t="shared" si="18"/>
        <v>0</v>
      </c>
    </row>
    <row r="158" spans="1:25" ht="47.25" outlineLevel="1">
      <c r="A158" s="478"/>
      <c r="B158" s="479" t="s">
        <v>646</v>
      </c>
      <c r="C158" s="484">
        <f>SUM(C159)</f>
        <v>3220</v>
      </c>
      <c r="D158" s="486"/>
      <c r="E158" s="486"/>
      <c r="F158" s="486"/>
      <c r="G158" s="484"/>
      <c r="H158" s="487"/>
      <c r="I158" s="457"/>
      <c r="J158" s="457"/>
      <c r="K158" s="457"/>
      <c r="L158" s="457"/>
      <c r="M158" s="457"/>
      <c r="N158" s="484">
        <f>SUM(N159)</f>
        <v>0</v>
      </c>
      <c r="O158" s="457">
        <f t="shared" si="20"/>
        <v>3220</v>
      </c>
      <c r="P158" s="457">
        <f>P159</f>
        <v>0</v>
      </c>
      <c r="Q158" s="455">
        <f t="shared" si="15"/>
        <v>3220</v>
      </c>
      <c r="R158" s="457">
        <f>R159</f>
        <v>0</v>
      </c>
      <c r="S158" s="455">
        <f t="shared" si="17"/>
        <v>3220</v>
      </c>
      <c r="T158" s="455">
        <f>T159</f>
        <v>0</v>
      </c>
      <c r="U158" s="541">
        <f t="shared" si="19"/>
        <v>3220</v>
      </c>
      <c r="V158" s="494"/>
      <c r="W158" s="538">
        <f t="shared" si="18"/>
        <v>3220</v>
      </c>
      <c r="X158" s="494"/>
      <c r="Y158" s="538">
        <f t="shared" si="18"/>
        <v>3220</v>
      </c>
    </row>
    <row r="159" spans="1:25" ht="30.75" customHeight="1" outlineLevel="1">
      <c r="A159" s="478"/>
      <c r="B159" s="461" t="s">
        <v>4</v>
      </c>
      <c r="C159" s="431">
        <v>3220</v>
      </c>
      <c r="D159" s="486"/>
      <c r="E159" s="486"/>
      <c r="F159" s="486"/>
      <c r="G159" s="484"/>
      <c r="H159" s="487"/>
      <c r="I159" s="457"/>
      <c r="J159" s="457"/>
      <c r="K159" s="457"/>
      <c r="L159" s="457"/>
      <c r="M159" s="457"/>
      <c r="N159" s="431"/>
      <c r="O159" s="470">
        <f t="shared" si="20"/>
        <v>3220</v>
      </c>
      <c r="P159" s="470"/>
      <c r="Q159" s="462">
        <f t="shared" si="15"/>
        <v>3220</v>
      </c>
      <c r="R159" s="470"/>
      <c r="S159" s="462">
        <f t="shared" si="17"/>
        <v>3220</v>
      </c>
      <c r="T159" s="462"/>
      <c r="U159" s="537">
        <f t="shared" si="19"/>
        <v>3220</v>
      </c>
      <c r="V159" s="549"/>
      <c r="W159" s="537">
        <f t="shared" si="18"/>
        <v>3220</v>
      </c>
      <c r="X159" s="549"/>
      <c r="Y159" s="537">
        <f t="shared" si="18"/>
        <v>3220</v>
      </c>
    </row>
    <row r="160" spans="1:25" ht="32.25" customHeight="1">
      <c r="A160" s="478" t="s">
        <v>440</v>
      </c>
      <c r="B160" s="460" t="s">
        <v>221</v>
      </c>
      <c r="C160" s="484">
        <f>SUM(C161:C164)</f>
        <v>12250</v>
      </c>
      <c r="D160" s="486"/>
      <c r="E160" s="486"/>
      <c r="F160" s="486"/>
      <c r="G160" s="484"/>
      <c r="H160" s="487"/>
      <c r="I160" s="457"/>
      <c r="J160" s="457"/>
      <c r="K160" s="457"/>
      <c r="L160" s="457"/>
      <c r="M160" s="457"/>
      <c r="N160" s="484">
        <f>SUM(N161:N164)</f>
        <v>0</v>
      </c>
      <c r="O160" s="457">
        <f t="shared" si="20"/>
        <v>12250</v>
      </c>
      <c r="P160" s="457">
        <f>SUM(P161:P164)</f>
        <v>0</v>
      </c>
      <c r="Q160" s="455">
        <f t="shared" si="15"/>
        <v>12250</v>
      </c>
      <c r="R160" s="457">
        <f>SUM(R161:R164)</f>
        <v>0</v>
      </c>
      <c r="S160" s="455">
        <f t="shared" si="17"/>
        <v>12250</v>
      </c>
      <c r="T160" s="455">
        <f>SUM(T161:T164)</f>
        <v>0</v>
      </c>
      <c r="U160" s="538">
        <f t="shared" si="19"/>
        <v>12250</v>
      </c>
      <c r="V160" s="499">
        <f>SUM(V161:V164)</f>
        <v>2360</v>
      </c>
      <c r="W160" s="538">
        <f t="shared" si="18"/>
        <v>14610</v>
      </c>
      <c r="X160" s="499">
        <f>SUM(X161:X164)</f>
        <v>0</v>
      </c>
      <c r="Y160" s="538">
        <f t="shared" si="18"/>
        <v>14610</v>
      </c>
    </row>
    <row r="161" spans="1:25" ht="31.5" outlineLevel="1">
      <c r="A161" s="478"/>
      <c r="B161" s="461" t="s">
        <v>110</v>
      </c>
      <c r="C161" s="431">
        <v>2500</v>
      </c>
      <c r="D161" s="486"/>
      <c r="E161" s="486"/>
      <c r="F161" s="486"/>
      <c r="G161" s="484"/>
      <c r="H161" s="487"/>
      <c r="I161" s="457"/>
      <c r="J161" s="457"/>
      <c r="K161" s="457"/>
      <c r="L161" s="457"/>
      <c r="M161" s="457"/>
      <c r="N161" s="431"/>
      <c r="O161" s="470">
        <f t="shared" si="20"/>
        <v>2500</v>
      </c>
      <c r="P161" s="470"/>
      <c r="Q161" s="462">
        <f t="shared" si="15"/>
        <v>2500</v>
      </c>
      <c r="R161" s="470"/>
      <c r="S161" s="462">
        <f t="shared" si="17"/>
        <v>2500</v>
      </c>
      <c r="T161" s="462"/>
      <c r="U161" s="537">
        <f t="shared" si="19"/>
        <v>2500</v>
      </c>
      <c r="V161" s="549"/>
      <c r="W161" s="537">
        <f t="shared" si="18"/>
        <v>2500</v>
      </c>
      <c r="X161" s="549"/>
      <c r="Y161" s="537">
        <f t="shared" si="18"/>
        <v>2500</v>
      </c>
    </row>
    <row r="162" spans="1:25" ht="31.5" customHeight="1" outlineLevel="1">
      <c r="A162" s="478"/>
      <c r="B162" s="461" t="s">
        <v>926</v>
      </c>
      <c r="C162" s="431">
        <v>4750</v>
      </c>
      <c r="D162" s="486"/>
      <c r="E162" s="486"/>
      <c r="F162" s="486"/>
      <c r="G162" s="484"/>
      <c r="H162" s="487"/>
      <c r="I162" s="457"/>
      <c r="J162" s="457"/>
      <c r="K162" s="457"/>
      <c r="L162" s="457"/>
      <c r="M162" s="457"/>
      <c r="N162" s="431"/>
      <c r="O162" s="470">
        <f t="shared" si="20"/>
        <v>4750</v>
      </c>
      <c r="P162" s="470"/>
      <c r="Q162" s="462">
        <f t="shared" si="15"/>
        <v>4750</v>
      </c>
      <c r="R162" s="470"/>
      <c r="S162" s="462">
        <f t="shared" si="17"/>
        <v>4750</v>
      </c>
      <c r="T162" s="462"/>
      <c r="U162" s="537">
        <f t="shared" si="19"/>
        <v>4750</v>
      </c>
      <c r="V162" s="549"/>
      <c r="W162" s="537">
        <f t="shared" si="18"/>
        <v>4750</v>
      </c>
      <c r="X162" s="549"/>
      <c r="Y162" s="537">
        <f t="shared" si="18"/>
        <v>4750</v>
      </c>
    </row>
    <row r="163" spans="1:25" ht="31.5" outlineLevel="1">
      <c r="A163" s="478"/>
      <c r="B163" s="461" t="s">
        <v>458</v>
      </c>
      <c r="C163" s="431">
        <v>1500</v>
      </c>
      <c r="D163" s="486"/>
      <c r="E163" s="486"/>
      <c r="F163" s="486"/>
      <c r="G163" s="484"/>
      <c r="H163" s="487"/>
      <c r="I163" s="457"/>
      <c r="J163" s="457"/>
      <c r="K163" s="457"/>
      <c r="L163" s="457"/>
      <c r="M163" s="457"/>
      <c r="N163" s="431"/>
      <c r="O163" s="470">
        <f t="shared" si="20"/>
        <v>1500</v>
      </c>
      <c r="P163" s="470"/>
      <c r="Q163" s="462">
        <f t="shared" si="15"/>
        <v>1500</v>
      </c>
      <c r="R163" s="470"/>
      <c r="S163" s="462">
        <f t="shared" si="17"/>
        <v>1500</v>
      </c>
      <c r="T163" s="462"/>
      <c r="U163" s="537">
        <f t="shared" si="19"/>
        <v>1500</v>
      </c>
      <c r="V163" s="549"/>
      <c r="W163" s="537">
        <f t="shared" si="18"/>
        <v>1500</v>
      </c>
      <c r="X163" s="549"/>
      <c r="Y163" s="537">
        <f t="shared" si="18"/>
        <v>1500</v>
      </c>
    </row>
    <row r="164" spans="1:25" ht="33.75" customHeight="1" outlineLevel="1">
      <c r="A164" s="478"/>
      <c r="B164" s="461" t="s">
        <v>1043</v>
      </c>
      <c r="C164" s="431">
        <v>3500</v>
      </c>
      <c r="D164" s="486"/>
      <c r="E164" s="486"/>
      <c r="F164" s="486"/>
      <c r="G164" s="484"/>
      <c r="H164" s="487"/>
      <c r="I164" s="457"/>
      <c r="J164" s="457"/>
      <c r="K164" s="457"/>
      <c r="L164" s="457"/>
      <c r="M164" s="457"/>
      <c r="N164" s="431"/>
      <c r="O164" s="470">
        <f t="shared" si="20"/>
        <v>3500</v>
      </c>
      <c r="P164" s="470"/>
      <c r="Q164" s="462">
        <f t="shared" si="15"/>
        <v>3500</v>
      </c>
      <c r="R164" s="470"/>
      <c r="S164" s="462">
        <f t="shared" si="17"/>
        <v>3500</v>
      </c>
      <c r="T164" s="462"/>
      <c r="U164" s="537">
        <f t="shared" si="19"/>
        <v>3500</v>
      </c>
      <c r="V164" s="549">
        <v>2360</v>
      </c>
      <c r="W164" s="537">
        <f t="shared" si="18"/>
        <v>5860</v>
      </c>
      <c r="X164" s="549"/>
      <c r="Y164" s="537">
        <f t="shared" si="18"/>
        <v>5860</v>
      </c>
    </row>
    <row r="165" spans="1:25" ht="45.75" customHeight="1">
      <c r="A165" s="478" t="s">
        <v>441</v>
      </c>
      <c r="B165" s="460" t="s">
        <v>222</v>
      </c>
      <c r="C165" s="484">
        <f>C166+C167+C168+C169+C174</f>
        <v>67800</v>
      </c>
      <c r="D165" s="486"/>
      <c r="E165" s="486"/>
      <c r="F165" s="486"/>
      <c r="G165" s="484"/>
      <c r="H165" s="487"/>
      <c r="I165" s="457"/>
      <c r="J165" s="457"/>
      <c r="K165" s="457"/>
      <c r="L165" s="457"/>
      <c r="M165" s="457"/>
      <c r="N165" s="484">
        <f>N166+N167+N168+N169+N174</f>
        <v>0</v>
      </c>
      <c r="O165" s="457">
        <f t="shared" si="20"/>
        <v>67800</v>
      </c>
      <c r="P165" s="457">
        <f>P166+P167+P168+P169+P174</f>
        <v>0</v>
      </c>
      <c r="Q165" s="455">
        <f t="shared" si="15"/>
        <v>67800</v>
      </c>
      <c r="R165" s="457">
        <f>R166+R167+R168+R169+R174</f>
        <v>-2000</v>
      </c>
      <c r="S165" s="455">
        <f t="shared" si="17"/>
        <v>65800</v>
      </c>
      <c r="T165" s="455">
        <f>T166+T167+T168+T169+T174</f>
        <v>-3500</v>
      </c>
      <c r="U165" s="538">
        <f t="shared" si="19"/>
        <v>62300</v>
      </c>
      <c r="V165" s="549"/>
      <c r="W165" s="538">
        <f t="shared" si="18"/>
        <v>62300</v>
      </c>
      <c r="X165" s="549"/>
      <c r="Y165" s="538">
        <f t="shared" si="18"/>
        <v>62300</v>
      </c>
    </row>
    <row r="166" spans="1:25" ht="31.5">
      <c r="A166" s="478"/>
      <c r="B166" s="477" t="s">
        <v>1044</v>
      </c>
      <c r="C166" s="492">
        <v>39500</v>
      </c>
      <c r="D166" s="486"/>
      <c r="E166" s="486"/>
      <c r="F166" s="486"/>
      <c r="G166" s="484"/>
      <c r="H166" s="487"/>
      <c r="I166" s="457"/>
      <c r="J166" s="457"/>
      <c r="K166" s="457"/>
      <c r="L166" s="457"/>
      <c r="M166" s="457"/>
      <c r="N166" s="492"/>
      <c r="O166" s="470">
        <f t="shared" si="20"/>
        <v>39500</v>
      </c>
      <c r="P166" s="470"/>
      <c r="Q166" s="462">
        <f t="shared" si="15"/>
        <v>39500</v>
      </c>
      <c r="R166" s="470"/>
      <c r="S166" s="462">
        <f t="shared" si="17"/>
        <v>39500</v>
      </c>
      <c r="T166" s="462"/>
      <c r="U166" s="537">
        <f t="shared" si="19"/>
        <v>39500</v>
      </c>
      <c r="V166" s="549"/>
      <c r="W166" s="537">
        <f t="shared" si="18"/>
        <v>39500</v>
      </c>
      <c r="X166" s="549"/>
      <c r="Y166" s="537">
        <f t="shared" si="18"/>
        <v>39500</v>
      </c>
    </row>
    <row r="167" spans="1:25" ht="35.25" customHeight="1">
      <c r="A167" s="478"/>
      <c r="B167" s="463" t="s">
        <v>1080</v>
      </c>
      <c r="C167" s="492">
        <v>3000</v>
      </c>
      <c r="D167" s="484"/>
      <c r="E167" s="484"/>
      <c r="F167" s="484"/>
      <c r="G167" s="493"/>
      <c r="H167" s="457"/>
      <c r="I167" s="457"/>
      <c r="J167" s="457"/>
      <c r="K167" s="457"/>
      <c r="L167" s="457"/>
      <c r="M167" s="457"/>
      <c r="N167" s="492"/>
      <c r="O167" s="470">
        <f t="shared" si="20"/>
        <v>3000</v>
      </c>
      <c r="P167" s="470"/>
      <c r="Q167" s="462">
        <f t="shared" si="15"/>
        <v>3000</v>
      </c>
      <c r="R167" s="470"/>
      <c r="S167" s="462">
        <f t="shared" si="17"/>
        <v>3000</v>
      </c>
      <c r="T167" s="462"/>
      <c r="U167" s="537">
        <f t="shared" si="19"/>
        <v>3000</v>
      </c>
      <c r="V167" s="549"/>
      <c r="W167" s="537">
        <f t="shared" si="18"/>
        <v>3000</v>
      </c>
      <c r="X167" s="549"/>
      <c r="Y167" s="537">
        <f t="shared" si="18"/>
        <v>3000</v>
      </c>
    </row>
    <row r="168" spans="1:25" ht="34.5" customHeight="1">
      <c r="A168" s="478"/>
      <c r="B168" s="463" t="s">
        <v>839</v>
      </c>
      <c r="C168" s="492">
        <v>16300</v>
      </c>
      <c r="D168" s="484"/>
      <c r="E168" s="484"/>
      <c r="F168" s="484"/>
      <c r="G168" s="493"/>
      <c r="H168" s="457"/>
      <c r="I168" s="457"/>
      <c r="J168" s="457"/>
      <c r="K168" s="457"/>
      <c r="L168" s="457"/>
      <c r="M168" s="457"/>
      <c r="N168" s="492"/>
      <c r="O168" s="470">
        <f t="shared" si="20"/>
        <v>16300</v>
      </c>
      <c r="P168" s="470"/>
      <c r="Q168" s="462">
        <f t="shared" si="15"/>
        <v>16300</v>
      </c>
      <c r="R168" s="470"/>
      <c r="S168" s="462">
        <f t="shared" si="17"/>
        <v>16300</v>
      </c>
      <c r="T168" s="462"/>
      <c r="U168" s="537">
        <f t="shared" si="19"/>
        <v>16300</v>
      </c>
      <c r="V168" s="549"/>
      <c r="W168" s="537">
        <f t="shared" si="18"/>
        <v>16300</v>
      </c>
      <c r="X168" s="549"/>
      <c r="Y168" s="537">
        <f t="shared" si="18"/>
        <v>16300</v>
      </c>
    </row>
    <row r="169" spans="1:25" ht="47.25" customHeight="1" hidden="1">
      <c r="A169" s="478"/>
      <c r="B169" s="472" t="s">
        <v>129</v>
      </c>
      <c r="C169" s="494">
        <f>SUM(C170:C173)</f>
        <v>2000</v>
      </c>
      <c r="D169" s="484"/>
      <c r="E169" s="484"/>
      <c r="F169" s="484"/>
      <c r="G169" s="493"/>
      <c r="H169" s="457"/>
      <c r="I169" s="457"/>
      <c r="J169" s="457"/>
      <c r="K169" s="457"/>
      <c r="L169" s="457"/>
      <c r="M169" s="457"/>
      <c r="N169" s="494">
        <f>SUM(N170:N173)</f>
        <v>0</v>
      </c>
      <c r="O169" s="495">
        <f t="shared" si="20"/>
        <v>2000</v>
      </c>
      <c r="P169" s="495">
        <f>SUM(P170:P173)</f>
        <v>0</v>
      </c>
      <c r="Q169" s="496">
        <f t="shared" si="15"/>
        <v>2000</v>
      </c>
      <c r="R169" s="495">
        <f>SUM(R170:R173)</f>
        <v>-2000</v>
      </c>
      <c r="S169" s="496">
        <f t="shared" si="17"/>
        <v>0</v>
      </c>
      <c r="T169" s="496"/>
      <c r="U169" s="539">
        <f t="shared" si="19"/>
        <v>0</v>
      </c>
      <c r="V169" s="549"/>
      <c r="W169" s="537">
        <f t="shared" si="18"/>
        <v>0</v>
      </c>
      <c r="X169" s="549"/>
      <c r="Y169" s="537">
        <f t="shared" si="18"/>
        <v>0</v>
      </c>
    </row>
    <row r="170" spans="1:25" ht="31.5" customHeight="1" hidden="1">
      <c r="A170" s="478"/>
      <c r="B170" s="477" t="s">
        <v>1045</v>
      </c>
      <c r="C170" s="492">
        <v>500</v>
      </c>
      <c r="D170" s="484"/>
      <c r="E170" s="484"/>
      <c r="F170" s="484"/>
      <c r="G170" s="493"/>
      <c r="H170" s="457"/>
      <c r="I170" s="457"/>
      <c r="J170" s="457"/>
      <c r="K170" s="457"/>
      <c r="L170" s="457"/>
      <c r="M170" s="457"/>
      <c r="N170" s="492"/>
      <c r="O170" s="470">
        <f t="shared" si="20"/>
        <v>500</v>
      </c>
      <c r="P170" s="470"/>
      <c r="Q170" s="462">
        <f t="shared" si="15"/>
        <v>500</v>
      </c>
      <c r="R170" s="470">
        <v>-500</v>
      </c>
      <c r="S170" s="462">
        <f t="shared" si="17"/>
        <v>0</v>
      </c>
      <c r="T170" s="462"/>
      <c r="U170" s="537">
        <f t="shared" si="19"/>
        <v>0</v>
      </c>
      <c r="V170" s="549"/>
      <c r="W170" s="537">
        <f t="shared" si="18"/>
        <v>0</v>
      </c>
      <c r="X170" s="549"/>
      <c r="Y170" s="537">
        <f t="shared" si="18"/>
        <v>0</v>
      </c>
    </row>
    <row r="171" spans="1:25" ht="31.5" customHeight="1" hidden="1">
      <c r="A171" s="478"/>
      <c r="B171" s="477" t="s">
        <v>1046</v>
      </c>
      <c r="C171" s="492">
        <v>500</v>
      </c>
      <c r="D171" s="484"/>
      <c r="E171" s="484"/>
      <c r="F171" s="484"/>
      <c r="G171" s="493"/>
      <c r="H171" s="457"/>
      <c r="I171" s="457"/>
      <c r="J171" s="457"/>
      <c r="K171" s="457"/>
      <c r="L171" s="457"/>
      <c r="M171" s="457"/>
      <c r="N171" s="492"/>
      <c r="O171" s="470">
        <f t="shared" si="20"/>
        <v>500</v>
      </c>
      <c r="P171" s="470"/>
      <c r="Q171" s="462">
        <f t="shared" si="15"/>
        <v>500</v>
      </c>
      <c r="R171" s="470">
        <v>-500</v>
      </c>
      <c r="S171" s="462">
        <f t="shared" si="17"/>
        <v>0</v>
      </c>
      <c r="T171" s="462"/>
      <c r="U171" s="537">
        <f t="shared" si="19"/>
        <v>0</v>
      </c>
      <c r="V171" s="549"/>
      <c r="W171" s="537">
        <f t="shared" si="18"/>
        <v>0</v>
      </c>
      <c r="X171" s="549"/>
      <c r="Y171" s="537">
        <f t="shared" si="18"/>
        <v>0</v>
      </c>
    </row>
    <row r="172" spans="1:25" ht="47.25" customHeight="1" hidden="1">
      <c r="A172" s="478"/>
      <c r="B172" s="477" t="s">
        <v>1047</v>
      </c>
      <c r="C172" s="492">
        <v>500</v>
      </c>
      <c r="D172" s="484"/>
      <c r="E172" s="484"/>
      <c r="F172" s="484"/>
      <c r="G172" s="493"/>
      <c r="H172" s="457"/>
      <c r="I172" s="457"/>
      <c r="J172" s="457"/>
      <c r="K172" s="457"/>
      <c r="L172" s="457"/>
      <c r="M172" s="457"/>
      <c r="N172" s="492"/>
      <c r="O172" s="470">
        <f t="shared" si="20"/>
        <v>500</v>
      </c>
      <c r="P172" s="470"/>
      <c r="Q172" s="462">
        <f t="shared" si="15"/>
        <v>500</v>
      </c>
      <c r="R172" s="470">
        <v>-500</v>
      </c>
      <c r="S172" s="462">
        <f t="shared" si="17"/>
        <v>0</v>
      </c>
      <c r="T172" s="462"/>
      <c r="U172" s="537">
        <f t="shared" si="19"/>
        <v>0</v>
      </c>
      <c r="V172" s="549"/>
      <c r="W172" s="537">
        <f t="shared" si="18"/>
        <v>0</v>
      </c>
      <c r="X172" s="549"/>
      <c r="Y172" s="537">
        <f t="shared" si="18"/>
        <v>0</v>
      </c>
    </row>
    <row r="173" spans="1:25" ht="31.5" customHeight="1" hidden="1">
      <c r="A173" s="478"/>
      <c r="B173" s="477" t="s">
        <v>1048</v>
      </c>
      <c r="C173" s="492">
        <v>500</v>
      </c>
      <c r="D173" s="484"/>
      <c r="E173" s="484"/>
      <c r="F173" s="484"/>
      <c r="G173" s="493"/>
      <c r="H173" s="457"/>
      <c r="I173" s="457"/>
      <c r="J173" s="457"/>
      <c r="K173" s="457"/>
      <c r="L173" s="457"/>
      <c r="M173" s="457"/>
      <c r="N173" s="492"/>
      <c r="O173" s="470">
        <f t="shared" si="20"/>
        <v>500</v>
      </c>
      <c r="P173" s="470"/>
      <c r="Q173" s="462">
        <f t="shared" si="15"/>
        <v>500</v>
      </c>
      <c r="R173" s="470">
        <v>-500</v>
      </c>
      <c r="S173" s="462">
        <f t="shared" si="17"/>
        <v>0</v>
      </c>
      <c r="T173" s="462"/>
      <c r="U173" s="537">
        <f t="shared" si="19"/>
        <v>0</v>
      </c>
      <c r="V173" s="549"/>
      <c r="W173" s="537">
        <f t="shared" si="18"/>
        <v>0</v>
      </c>
      <c r="X173" s="549"/>
      <c r="Y173" s="537">
        <f t="shared" si="18"/>
        <v>0</v>
      </c>
    </row>
    <row r="174" spans="1:25" ht="18.75" customHeight="1">
      <c r="A174" s="478"/>
      <c r="B174" s="463" t="s">
        <v>637</v>
      </c>
      <c r="C174" s="494">
        <f>SUM(C175:C176)</f>
        <v>7000</v>
      </c>
      <c r="D174" s="484"/>
      <c r="E174" s="484"/>
      <c r="F174" s="484"/>
      <c r="G174" s="493"/>
      <c r="H174" s="457"/>
      <c r="I174" s="457"/>
      <c r="J174" s="457"/>
      <c r="K174" s="457"/>
      <c r="L174" s="457"/>
      <c r="M174" s="457"/>
      <c r="N174" s="494">
        <f>SUM(N175:N176)</f>
        <v>0</v>
      </c>
      <c r="O174" s="495">
        <f t="shared" si="20"/>
        <v>7000</v>
      </c>
      <c r="P174" s="495">
        <f>SUM(P175:P176)</f>
        <v>0</v>
      </c>
      <c r="Q174" s="496">
        <f t="shared" si="15"/>
        <v>7000</v>
      </c>
      <c r="R174" s="495">
        <f>SUM(R175:R176)</f>
        <v>0</v>
      </c>
      <c r="S174" s="496">
        <f t="shared" si="17"/>
        <v>7000</v>
      </c>
      <c r="T174" s="496">
        <f>SUM(T175:T176)</f>
        <v>-3500</v>
      </c>
      <c r="U174" s="539">
        <f t="shared" si="19"/>
        <v>3500</v>
      </c>
      <c r="V174" s="549"/>
      <c r="W174" s="537">
        <f t="shared" si="18"/>
        <v>3500</v>
      </c>
      <c r="X174" s="549"/>
      <c r="Y174" s="537">
        <f t="shared" si="18"/>
        <v>3500</v>
      </c>
    </row>
    <row r="175" spans="1:25" ht="31.5" customHeight="1" hidden="1">
      <c r="A175" s="478"/>
      <c r="B175" s="463" t="s">
        <v>453</v>
      </c>
      <c r="C175" s="492">
        <v>3500</v>
      </c>
      <c r="D175" s="484"/>
      <c r="E175" s="484"/>
      <c r="F175" s="484"/>
      <c r="G175" s="493"/>
      <c r="H175" s="457"/>
      <c r="I175" s="457"/>
      <c r="J175" s="457"/>
      <c r="K175" s="457"/>
      <c r="L175" s="457"/>
      <c r="M175" s="457"/>
      <c r="N175" s="492"/>
      <c r="O175" s="470">
        <f t="shared" si="20"/>
        <v>3500</v>
      </c>
      <c r="P175" s="470"/>
      <c r="Q175" s="462">
        <f t="shared" si="15"/>
        <v>3500</v>
      </c>
      <c r="R175" s="470"/>
      <c r="S175" s="462">
        <f t="shared" si="17"/>
        <v>3500</v>
      </c>
      <c r="T175" s="462">
        <v>-3500</v>
      </c>
      <c r="U175" s="537">
        <f t="shared" si="19"/>
        <v>0</v>
      </c>
      <c r="V175" s="549"/>
      <c r="W175" s="537">
        <f t="shared" si="18"/>
        <v>0</v>
      </c>
      <c r="X175" s="549"/>
      <c r="Y175" s="537">
        <f t="shared" si="18"/>
        <v>0</v>
      </c>
    </row>
    <row r="176" spans="1:25" ht="32.25" customHeight="1">
      <c r="A176" s="478"/>
      <c r="B176" s="463" t="s">
        <v>454</v>
      </c>
      <c r="C176" s="492">
        <v>3500</v>
      </c>
      <c r="D176" s="484"/>
      <c r="E176" s="484"/>
      <c r="F176" s="484"/>
      <c r="G176" s="493"/>
      <c r="H176" s="457"/>
      <c r="I176" s="457"/>
      <c r="J176" s="457"/>
      <c r="K176" s="457"/>
      <c r="L176" s="457"/>
      <c r="M176" s="457"/>
      <c r="N176" s="492"/>
      <c r="O176" s="470">
        <f t="shared" si="20"/>
        <v>3500</v>
      </c>
      <c r="P176" s="470"/>
      <c r="Q176" s="462">
        <f t="shared" si="15"/>
        <v>3500</v>
      </c>
      <c r="R176" s="470"/>
      <c r="S176" s="462">
        <f t="shared" si="17"/>
        <v>3500</v>
      </c>
      <c r="T176" s="462"/>
      <c r="U176" s="537">
        <f t="shared" si="19"/>
        <v>3500</v>
      </c>
      <c r="V176" s="549"/>
      <c r="W176" s="537">
        <f t="shared" si="18"/>
        <v>3500</v>
      </c>
      <c r="X176" s="549"/>
      <c r="Y176" s="537">
        <f t="shared" si="18"/>
        <v>3500</v>
      </c>
    </row>
    <row r="177" spans="1:25" ht="33" customHeight="1">
      <c r="A177" s="478" t="s">
        <v>442</v>
      </c>
      <c r="B177" s="497" t="s">
        <v>638</v>
      </c>
      <c r="C177" s="538">
        <f>SUM(C178:C178)</f>
        <v>30500</v>
      </c>
      <c r="D177" s="484"/>
      <c r="E177" s="484"/>
      <c r="F177" s="484"/>
      <c r="G177" s="493"/>
      <c r="H177" s="457"/>
      <c r="I177" s="457"/>
      <c r="J177" s="457"/>
      <c r="K177" s="457"/>
      <c r="L177" s="457"/>
      <c r="M177" s="457"/>
      <c r="N177" s="538">
        <f>SUM(N178:N178)</f>
        <v>0</v>
      </c>
      <c r="O177" s="455">
        <f t="shared" si="20"/>
        <v>30500</v>
      </c>
      <c r="P177" s="455">
        <f>P178</f>
        <v>0</v>
      </c>
      <c r="Q177" s="455">
        <f t="shared" si="15"/>
        <v>30500</v>
      </c>
      <c r="R177" s="455">
        <f>R178+R179</f>
        <v>-30478</v>
      </c>
      <c r="S177" s="455">
        <f t="shared" si="17"/>
        <v>22</v>
      </c>
      <c r="T177" s="455">
        <f>T178+T179</f>
        <v>0</v>
      </c>
      <c r="U177" s="538">
        <f t="shared" si="19"/>
        <v>22</v>
      </c>
      <c r="V177" s="549"/>
      <c r="W177" s="538">
        <f t="shared" si="18"/>
        <v>22</v>
      </c>
      <c r="X177" s="549"/>
      <c r="Y177" s="538">
        <f t="shared" si="18"/>
        <v>22</v>
      </c>
    </row>
    <row r="178" spans="1:25" ht="15.75" hidden="1">
      <c r="A178" s="478"/>
      <c r="B178" s="461" t="s">
        <v>1082</v>
      </c>
      <c r="C178" s="492">
        <v>30500</v>
      </c>
      <c r="D178" s="484"/>
      <c r="E178" s="484"/>
      <c r="F178" s="484"/>
      <c r="G178" s="493"/>
      <c r="H178" s="457"/>
      <c r="I178" s="457"/>
      <c r="J178" s="457"/>
      <c r="K178" s="457"/>
      <c r="L178" s="457"/>
      <c r="M178" s="457"/>
      <c r="N178" s="492"/>
      <c r="O178" s="470">
        <f t="shared" si="20"/>
        <v>30500</v>
      </c>
      <c r="P178" s="470"/>
      <c r="Q178" s="462">
        <f t="shared" si="15"/>
        <v>30500</v>
      </c>
      <c r="R178" s="470">
        <v>-30500</v>
      </c>
      <c r="S178" s="462">
        <f t="shared" si="17"/>
        <v>0</v>
      </c>
      <c r="T178" s="462"/>
      <c r="U178" s="537">
        <f t="shared" si="19"/>
        <v>0</v>
      </c>
      <c r="V178" s="549"/>
      <c r="W178" s="538">
        <f t="shared" si="18"/>
        <v>0</v>
      </c>
      <c r="X178" s="549"/>
      <c r="Y178" s="538">
        <f t="shared" si="18"/>
        <v>0</v>
      </c>
    </row>
    <row r="179" spans="1:25" ht="32.25" customHeight="1">
      <c r="A179" s="478"/>
      <c r="B179" s="461" t="s">
        <v>1079</v>
      </c>
      <c r="C179" s="492"/>
      <c r="D179" s="484"/>
      <c r="E179" s="484"/>
      <c r="F179" s="484"/>
      <c r="G179" s="493"/>
      <c r="H179" s="457"/>
      <c r="I179" s="457"/>
      <c r="J179" s="457"/>
      <c r="K179" s="457"/>
      <c r="L179" s="457"/>
      <c r="M179" s="457"/>
      <c r="N179" s="492"/>
      <c r="O179" s="470"/>
      <c r="P179" s="470"/>
      <c r="Q179" s="462"/>
      <c r="R179" s="470">
        <v>22</v>
      </c>
      <c r="S179" s="462">
        <f t="shared" si="17"/>
        <v>22</v>
      </c>
      <c r="T179" s="462"/>
      <c r="U179" s="537">
        <f t="shared" si="19"/>
        <v>22</v>
      </c>
      <c r="V179" s="549"/>
      <c r="W179" s="537">
        <f t="shared" si="18"/>
        <v>22</v>
      </c>
      <c r="X179" s="549"/>
      <c r="Y179" s="537">
        <f t="shared" si="18"/>
        <v>22</v>
      </c>
    </row>
    <row r="180" spans="1:25" ht="18.75" customHeight="1" hidden="1">
      <c r="A180" s="478">
        <v>14</v>
      </c>
      <c r="B180" s="479" t="s">
        <v>802</v>
      </c>
      <c r="C180" s="499"/>
      <c r="D180" s="484"/>
      <c r="E180" s="484"/>
      <c r="F180" s="484"/>
      <c r="G180" s="493"/>
      <c r="H180" s="457"/>
      <c r="I180" s="457"/>
      <c r="J180" s="457"/>
      <c r="K180" s="457"/>
      <c r="L180" s="457"/>
      <c r="M180" s="457"/>
      <c r="N180" s="499">
        <f>N181</f>
        <v>40000</v>
      </c>
      <c r="O180" s="457">
        <f t="shared" si="20"/>
        <v>40000</v>
      </c>
      <c r="P180" s="457">
        <f>P181</f>
        <v>0</v>
      </c>
      <c r="Q180" s="455">
        <f t="shared" si="15"/>
        <v>40000</v>
      </c>
      <c r="R180" s="457">
        <f>R181</f>
        <v>-40000</v>
      </c>
      <c r="S180" s="455">
        <f t="shared" si="17"/>
        <v>0</v>
      </c>
      <c r="T180" s="455">
        <f>T181</f>
        <v>0</v>
      </c>
      <c r="U180" s="538">
        <f t="shared" si="19"/>
        <v>0</v>
      </c>
      <c r="V180" s="549"/>
      <c r="W180" s="538">
        <f t="shared" si="18"/>
        <v>0</v>
      </c>
      <c r="X180" s="549"/>
      <c r="Y180" s="538">
        <f t="shared" si="18"/>
        <v>0</v>
      </c>
    </row>
    <row r="181" spans="1:25" ht="35.25" customHeight="1" hidden="1">
      <c r="A181" s="478"/>
      <c r="B181" s="500" t="s">
        <v>803</v>
      </c>
      <c r="C181" s="492"/>
      <c r="D181" s="484"/>
      <c r="E181" s="484"/>
      <c r="F181" s="484"/>
      <c r="G181" s="493"/>
      <c r="H181" s="457"/>
      <c r="I181" s="457"/>
      <c r="J181" s="457"/>
      <c r="K181" s="457"/>
      <c r="L181" s="457"/>
      <c r="M181" s="457"/>
      <c r="N181" s="492">
        <v>40000</v>
      </c>
      <c r="O181" s="470">
        <f t="shared" si="20"/>
        <v>40000</v>
      </c>
      <c r="P181" s="470"/>
      <c r="Q181" s="462">
        <f t="shared" si="15"/>
        <v>40000</v>
      </c>
      <c r="R181" s="470">
        <v>-40000</v>
      </c>
      <c r="S181" s="462">
        <f t="shared" si="17"/>
        <v>0</v>
      </c>
      <c r="T181" s="462"/>
      <c r="U181" s="537">
        <f t="shared" si="19"/>
        <v>0</v>
      </c>
      <c r="V181" s="549"/>
      <c r="W181" s="538">
        <f t="shared" si="18"/>
        <v>0</v>
      </c>
      <c r="X181" s="549"/>
      <c r="Y181" s="538">
        <f t="shared" si="18"/>
        <v>0</v>
      </c>
    </row>
    <row r="182" spans="1:25" ht="47.25">
      <c r="A182" s="478" t="s">
        <v>443</v>
      </c>
      <c r="B182" s="460" t="s">
        <v>223</v>
      </c>
      <c r="C182" s="499">
        <f>C183+C204</f>
        <v>742400</v>
      </c>
      <c r="D182" s="454" t="e">
        <f>#REF!+#REF!+#REF!+#REF!+#REF!</f>
        <v>#REF!</v>
      </c>
      <c r="E182" s="454" t="e">
        <f>#REF!+#REF!+#REF!+#REF!+#REF!</f>
        <v>#REF!</v>
      </c>
      <c r="F182" s="454" t="e">
        <f>#REF!+#REF!+#REF!+#REF!+#REF!+#REF!+#REF!+#REF!+#REF!+#REF!+#REF!+#REF!+#REF!+#REF!+#REF!+#REF!+#REF!+#REF!+#REF!+#REF!</f>
        <v>#REF!</v>
      </c>
      <c r="G182" s="454" t="e">
        <f>#REF!+#REF!+#REF!+#REF!+#REF!+#REF!+#REF!+#REF!+#REF!+#REF!+#REF!+#REF!+#REF!+#REF!+#REF!+#REF!+#REF!+#REF!+#REF!+#REF!</f>
        <v>#REF!</v>
      </c>
      <c r="H182" s="455" t="e">
        <f>#REF!+#REF!+#REF!+#REF!+#REF!+#REF!+#REF!+#REF!+#REF!+#REF!+#REF!+#REF!+#REF!+#REF!+#REF!+#REF!+#REF!+#REF!+#REF!+#REF!</f>
        <v>#REF!</v>
      </c>
      <c r="I182" s="457" t="e">
        <f>SUM(G182+H182)</f>
        <v>#REF!</v>
      </c>
      <c r="J182" s="455" t="e">
        <f>#REF!+#REF!+#REF!+#REF!+#REF!+#REF!+#REF!+#REF!+#REF!+#REF!+#REF!+#REF!+#REF!+#REF!+#REF!+#REF!+#REF!+#REF!+#REF!+#REF!</f>
        <v>#REF!</v>
      </c>
      <c r="K182" s="457" t="e">
        <f>SUM(I182+J182)</f>
        <v>#REF!</v>
      </c>
      <c r="L182" s="455" t="e">
        <f>#REF!+#REF!+#REF!+#REF!+#REF!+#REF!+#REF!+#REF!+#REF!+#REF!+#REF!+#REF!+#REF!+#REF!+#REF!+#REF!+#REF!+#REF!+#REF!+#REF!</f>
        <v>#REF!</v>
      </c>
      <c r="M182" s="457" t="e">
        <f>SUM(K182+L182)</f>
        <v>#REF!</v>
      </c>
      <c r="N182" s="499">
        <f>N183+N204</f>
        <v>30600</v>
      </c>
      <c r="O182" s="457">
        <f t="shared" si="20"/>
        <v>773000</v>
      </c>
      <c r="P182" s="457">
        <f>P183+P204</f>
        <v>0</v>
      </c>
      <c r="Q182" s="457">
        <f>O182+P182</f>
        <v>773000</v>
      </c>
      <c r="R182" s="457">
        <f>R183+R204</f>
        <v>-177979</v>
      </c>
      <c r="S182" s="457">
        <f>Q182+R182</f>
        <v>595021</v>
      </c>
      <c r="T182" s="457">
        <f>T183+T204</f>
        <v>-30488</v>
      </c>
      <c r="U182" s="499">
        <f t="shared" si="19"/>
        <v>564533</v>
      </c>
      <c r="V182" s="551">
        <f>V183+V204</f>
        <v>0</v>
      </c>
      <c r="W182" s="538">
        <f t="shared" si="18"/>
        <v>564533</v>
      </c>
      <c r="X182" s="551">
        <f>X183+X204</f>
        <v>-1000</v>
      </c>
      <c r="Y182" s="538">
        <f t="shared" si="18"/>
        <v>563533</v>
      </c>
    </row>
    <row r="183" spans="1:25" ht="47.25">
      <c r="A183" s="478"/>
      <c r="B183" s="479" t="s">
        <v>647</v>
      </c>
      <c r="C183" s="503">
        <f>SUM(C184:C202)</f>
        <v>260000</v>
      </c>
      <c r="D183" s="454"/>
      <c r="E183" s="454"/>
      <c r="F183" s="454"/>
      <c r="G183" s="454"/>
      <c r="H183" s="455"/>
      <c r="I183" s="457"/>
      <c r="J183" s="455"/>
      <c r="K183" s="457"/>
      <c r="L183" s="455"/>
      <c r="M183" s="457"/>
      <c r="N183" s="503">
        <f>SUM(N184:N202)</f>
        <v>0</v>
      </c>
      <c r="O183" s="489">
        <f t="shared" si="20"/>
        <v>260000</v>
      </c>
      <c r="P183" s="489">
        <f>SUM(P184:P202)</f>
        <v>0</v>
      </c>
      <c r="Q183" s="489">
        <f>O183+P183</f>
        <v>260000</v>
      </c>
      <c r="R183" s="489">
        <f>SUM(R184:R203)</f>
        <v>-123184</v>
      </c>
      <c r="S183" s="489">
        <f>SUM(S184:S203)</f>
        <v>136816</v>
      </c>
      <c r="T183" s="489">
        <f>SUM(T184:T203)</f>
        <v>0</v>
      </c>
      <c r="U183" s="503">
        <f t="shared" si="19"/>
        <v>136816</v>
      </c>
      <c r="V183" s="550">
        <f>SUM(V184:V203)</f>
        <v>0</v>
      </c>
      <c r="W183" s="541">
        <f t="shared" si="18"/>
        <v>136816</v>
      </c>
      <c r="X183" s="550">
        <f>SUM(X184:X203)</f>
        <v>0</v>
      </c>
      <c r="Y183" s="538">
        <f t="shared" si="18"/>
        <v>136816</v>
      </c>
    </row>
    <row r="184" spans="1:25" ht="15.75">
      <c r="A184" s="478"/>
      <c r="B184" s="504" t="s">
        <v>349</v>
      </c>
      <c r="C184" s="492">
        <v>121000</v>
      </c>
      <c r="D184" s="454"/>
      <c r="E184" s="454"/>
      <c r="F184" s="454"/>
      <c r="G184" s="454"/>
      <c r="H184" s="455"/>
      <c r="I184" s="457"/>
      <c r="J184" s="455"/>
      <c r="K184" s="457"/>
      <c r="L184" s="455"/>
      <c r="M184" s="457"/>
      <c r="N184" s="492"/>
      <c r="O184" s="470">
        <f t="shared" si="20"/>
        <v>121000</v>
      </c>
      <c r="P184" s="470"/>
      <c r="Q184" s="470">
        <f>O184+P184</f>
        <v>121000</v>
      </c>
      <c r="R184" s="470">
        <v>-79774</v>
      </c>
      <c r="S184" s="470">
        <f>Q184+R184</f>
        <v>41226</v>
      </c>
      <c r="T184" s="470"/>
      <c r="U184" s="492">
        <f t="shared" si="19"/>
        <v>41226</v>
      </c>
      <c r="V184" s="549"/>
      <c r="W184" s="537">
        <f t="shared" si="18"/>
        <v>41226</v>
      </c>
      <c r="X184" s="549"/>
      <c r="Y184" s="537">
        <f t="shared" si="18"/>
        <v>41226</v>
      </c>
    </row>
    <row r="185" spans="1:25" ht="15.75" hidden="1">
      <c r="A185" s="478"/>
      <c r="B185" s="504" t="s">
        <v>350</v>
      </c>
      <c r="C185" s="492">
        <v>28300</v>
      </c>
      <c r="D185" s="454"/>
      <c r="E185" s="454"/>
      <c r="F185" s="454"/>
      <c r="G185" s="454"/>
      <c r="H185" s="455"/>
      <c r="I185" s="457"/>
      <c r="J185" s="455"/>
      <c r="K185" s="457"/>
      <c r="L185" s="455"/>
      <c r="M185" s="457"/>
      <c r="N185" s="492"/>
      <c r="O185" s="470">
        <f t="shared" si="20"/>
        <v>28300</v>
      </c>
      <c r="P185" s="470"/>
      <c r="Q185" s="470">
        <f aca="true" t="shared" si="21" ref="Q185:Q202">O185+P185</f>
        <v>28300</v>
      </c>
      <c r="R185" s="470">
        <v>-28300</v>
      </c>
      <c r="S185" s="470">
        <f aca="true" t="shared" si="22" ref="S185:S203">Q185+R185</f>
        <v>0</v>
      </c>
      <c r="T185" s="470"/>
      <c r="U185" s="492">
        <f t="shared" si="19"/>
        <v>0</v>
      </c>
      <c r="V185" s="549"/>
      <c r="W185" s="537">
        <f t="shared" si="18"/>
        <v>0</v>
      </c>
      <c r="X185" s="549"/>
      <c r="Y185" s="537">
        <f t="shared" si="18"/>
        <v>0</v>
      </c>
    </row>
    <row r="186" spans="1:25" ht="15.75">
      <c r="A186" s="478"/>
      <c r="B186" s="504" t="s">
        <v>351</v>
      </c>
      <c r="C186" s="492">
        <v>3000</v>
      </c>
      <c r="D186" s="454"/>
      <c r="E186" s="454"/>
      <c r="F186" s="454"/>
      <c r="G186" s="454"/>
      <c r="H186" s="455"/>
      <c r="I186" s="457"/>
      <c r="J186" s="455"/>
      <c r="K186" s="457"/>
      <c r="L186" s="455"/>
      <c r="M186" s="457"/>
      <c r="N186" s="492"/>
      <c r="O186" s="470">
        <f t="shared" si="20"/>
        <v>3000</v>
      </c>
      <c r="P186" s="470"/>
      <c r="Q186" s="470">
        <f t="shared" si="21"/>
        <v>3000</v>
      </c>
      <c r="R186" s="470">
        <f>-3000+11000</f>
        <v>8000</v>
      </c>
      <c r="S186" s="470">
        <f t="shared" si="22"/>
        <v>11000</v>
      </c>
      <c r="T186" s="470"/>
      <c r="U186" s="492">
        <f t="shared" si="19"/>
        <v>11000</v>
      </c>
      <c r="V186" s="549"/>
      <c r="W186" s="537">
        <f t="shared" si="18"/>
        <v>11000</v>
      </c>
      <c r="X186" s="549"/>
      <c r="Y186" s="537">
        <f t="shared" si="18"/>
        <v>11000</v>
      </c>
    </row>
    <row r="187" spans="1:25" ht="15.75" hidden="1">
      <c r="A187" s="478"/>
      <c r="B187" s="476" t="s">
        <v>636</v>
      </c>
      <c r="C187" s="492">
        <v>3000</v>
      </c>
      <c r="D187" s="454"/>
      <c r="E187" s="454"/>
      <c r="F187" s="454"/>
      <c r="G187" s="454"/>
      <c r="H187" s="455"/>
      <c r="I187" s="457"/>
      <c r="J187" s="455"/>
      <c r="K187" s="457"/>
      <c r="L187" s="455"/>
      <c r="M187" s="457"/>
      <c r="N187" s="492"/>
      <c r="O187" s="470">
        <f t="shared" si="20"/>
        <v>3000</v>
      </c>
      <c r="P187" s="470"/>
      <c r="Q187" s="470">
        <f t="shared" si="21"/>
        <v>3000</v>
      </c>
      <c r="R187" s="470">
        <v>-3000</v>
      </c>
      <c r="S187" s="470">
        <f t="shared" si="22"/>
        <v>0</v>
      </c>
      <c r="T187" s="470"/>
      <c r="U187" s="492">
        <f t="shared" si="19"/>
        <v>0</v>
      </c>
      <c r="V187" s="549"/>
      <c r="W187" s="537">
        <f t="shared" si="18"/>
        <v>0</v>
      </c>
      <c r="X187" s="549"/>
      <c r="Y187" s="537">
        <f t="shared" si="18"/>
        <v>0</v>
      </c>
    </row>
    <row r="188" spans="1:25" ht="15.75" hidden="1">
      <c r="A188" s="478"/>
      <c r="B188" s="504" t="s">
        <v>930</v>
      </c>
      <c r="C188" s="492">
        <v>14800</v>
      </c>
      <c r="D188" s="454"/>
      <c r="E188" s="454"/>
      <c r="F188" s="454"/>
      <c r="G188" s="454"/>
      <c r="H188" s="455"/>
      <c r="I188" s="457"/>
      <c r="J188" s="455"/>
      <c r="K188" s="457"/>
      <c r="L188" s="455"/>
      <c r="M188" s="457"/>
      <c r="N188" s="492"/>
      <c r="O188" s="470">
        <f t="shared" si="20"/>
        <v>14800</v>
      </c>
      <c r="P188" s="470"/>
      <c r="Q188" s="470">
        <f t="shared" si="21"/>
        <v>14800</v>
      </c>
      <c r="R188" s="470">
        <v>-14800</v>
      </c>
      <c r="S188" s="470">
        <f t="shared" si="22"/>
        <v>0</v>
      </c>
      <c r="T188" s="470"/>
      <c r="U188" s="492">
        <f t="shared" si="19"/>
        <v>0</v>
      </c>
      <c r="V188" s="549"/>
      <c r="W188" s="537">
        <f t="shared" si="18"/>
        <v>0</v>
      </c>
      <c r="X188" s="549"/>
      <c r="Y188" s="537">
        <f t="shared" si="18"/>
        <v>0</v>
      </c>
    </row>
    <row r="189" spans="1:25" ht="15.75" hidden="1">
      <c r="A189" s="478"/>
      <c r="B189" s="504" t="s">
        <v>922</v>
      </c>
      <c r="C189" s="492">
        <v>13400</v>
      </c>
      <c r="D189" s="454"/>
      <c r="E189" s="454"/>
      <c r="F189" s="454"/>
      <c r="G189" s="454"/>
      <c r="H189" s="455"/>
      <c r="I189" s="457"/>
      <c r="J189" s="455"/>
      <c r="K189" s="457"/>
      <c r="L189" s="455"/>
      <c r="M189" s="457"/>
      <c r="N189" s="492"/>
      <c r="O189" s="470">
        <f t="shared" si="20"/>
        <v>13400</v>
      </c>
      <c r="P189" s="470"/>
      <c r="Q189" s="470">
        <f t="shared" si="21"/>
        <v>13400</v>
      </c>
      <c r="R189" s="470">
        <v>-13400</v>
      </c>
      <c r="S189" s="470">
        <f t="shared" si="22"/>
        <v>0</v>
      </c>
      <c r="T189" s="470"/>
      <c r="U189" s="492">
        <f t="shared" si="19"/>
        <v>0</v>
      </c>
      <c r="V189" s="549"/>
      <c r="W189" s="537">
        <f t="shared" si="18"/>
        <v>0</v>
      </c>
      <c r="X189" s="549"/>
      <c r="Y189" s="537">
        <f t="shared" si="18"/>
        <v>0</v>
      </c>
    </row>
    <row r="190" spans="1:25" ht="15.75" hidden="1">
      <c r="A190" s="478"/>
      <c r="B190" s="504" t="s">
        <v>923</v>
      </c>
      <c r="C190" s="492">
        <v>7800</v>
      </c>
      <c r="D190" s="454"/>
      <c r="E190" s="454"/>
      <c r="F190" s="454"/>
      <c r="G190" s="454"/>
      <c r="H190" s="455"/>
      <c r="I190" s="457"/>
      <c r="J190" s="455"/>
      <c r="K190" s="457"/>
      <c r="L190" s="455"/>
      <c r="M190" s="457"/>
      <c r="N190" s="492"/>
      <c r="O190" s="470">
        <f t="shared" si="20"/>
        <v>7800</v>
      </c>
      <c r="P190" s="470"/>
      <c r="Q190" s="470">
        <f t="shared" si="21"/>
        <v>7800</v>
      </c>
      <c r="R190" s="470">
        <v>-7800</v>
      </c>
      <c r="S190" s="470">
        <f t="shared" si="22"/>
        <v>0</v>
      </c>
      <c r="T190" s="470"/>
      <c r="U190" s="492">
        <f t="shared" si="19"/>
        <v>0</v>
      </c>
      <c r="V190" s="549"/>
      <c r="W190" s="537">
        <f t="shared" si="18"/>
        <v>0</v>
      </c>
      <c r="X190" s="549"/>
      <c r="Y190" s="537">
        <f t="shared" si="18"/>
        <v>0</v>
      </c>
    </row>
    <row r="191" spans="1:25" ht="15.75">
      <c r="A191" s="478"/>
      <c r="B191" s="476" t="s">
        <v>630</v>
      </c>
      <c r="C191" s="492">
        <v>2000</v>
      </c>
      <c r="D191" s="454"/>
      <c r="E191" s="454"/>
      <c r="F191" s="454"/>
      <c r="G191" s="454"/>
      <c r="H191" s="455"/>
      <c r="I191" s="457"/>
      <c r="J191" s="455"/>
      <c r="K191" s="457"/>
      <c r="L191" s="455"/>
      <c r="M191" s="457"/>
      <c r="N191" s="492"/>
      <c r="O191" s="470">
        <f t="shared" si="20"/>
        <v>2000</v>
      </c>
      <c r="P191" s="470"/>
      <c r="Q191" s="470">
        <f t="shared" si="21"/>
        <v>2000</v>
      </c>
      <c r="R191" s="470">
        <v>15000</v>
      </c>
      <c r="S191" s="470">
        <f t="shared" si="22"/>
        <v>17000</v>
      </c>
      <c r="T191" s="470"/>
      <c r="U191" s="492">
        <f t="shared" si="19"/>
        <v>17000</v>
      </c>
      <c r="V191" s="549"/>
      <c r="W191" s="537">
        <f t="shared" si="18"/>
        <v>17000</v>
      </c>
      <c r="X191" s="549"/>
      <c r="Y191" s="537">
        <f t="shared" si="18"/>
        <v>17000</v>
      </c>
    </row>
    <row r="192" spans="1:25" ht="15.75">
      <c r="A192" s="478"/>
      <c r="B192" s="476" t="s">
        <v>931</v>
      </c>
      <c r="C192" s="492">
        <v>3200</v>
      </c>
      <c r="D192" s="454"/>
      <c r="E192" s="454"/>
      <c r="F192" s="454"/>
      <c r="G192" s="454"/>
      <c r="H192" s="455"/>
      <c r="I192" s="457"/>
      <c r="J192" s="455"/>
      <c r="K192" s="457"/>
      <c r="L192" s="455"/>
      <c r="M192" s="457"/>
      <c r="N192" s="492"/>
      <c r="O192" s="470">
        <f t="shared" si="20"/>
        <v>3200</v>
      </c>
      <c r="P192" s="470"/>
      <c r="Q192" s="470">
        <f t="shared" si="21"/>
        <v>3200</v>
      </c>
      <c r="R192" s="470">
        <v>100</v>
      </c>
      <c r="S192" s="470">
        <f t="shared" si="22"/>
        <v>3300</v>
      </c>
      <c r="T192" s="470"/>
      <c r="U192" s="492">
        <f t="shared" si="19"/>
        <v>3300</v>
      </c>
      <c r="V192" s="549"/>
      <c r="W192" s="537">
        <f t="shared" si="18"/>
        <v>3300</v>
      </c>
      <c r="X192" s="549"/>
      <c r="Y192" s="537">
        <f t="shared" si="18"/>
        <v>3300</v>
      </c>
    </row>
    <row r="193" spans="1:25" ht="15.75" hidden="1">
      <c r="A193" s="478"/>
      <c r="B193" s="504" t="s">
        <v>924</v>
      </c>
      <c r="C193" s="492">
        <v>2000</v>
      </c>
      <c r="D193" s="454"/>
      <c r="E193" s="454"/>
      <c r="F193" s="454"/>
      <c r="G193" s="454"/>
      <c r="H193" s="455"/>
      <c r="I193" s="457"/>
      <c r="J193" s="455"/>
      <c r="K193" s="457"/>
      <c r="L193" s="455"/>
      <c r="M193" s="457"/>
      <c r="N193" s="492"/>
      <c r="O193" s="470">
        <f t="shared" si="20"/>
        <v>2000</v>
      </c>
      <c r="P193" s="470"/>
      <c r="Q193" s="470">
        <f t="shared" si="21"/>
        <v>2000</v>
      </c>
      <c r="R193" s="470">
        <v>-2000</v>
      </c>
      <c r="S193" s="470">
        <f t="shared" si="22"/>
        <v>0</v>
      </c>
      <c r="T193" s="470"/>
      <c r="U193" s="492">
        <f t="shared" si="19"/>
        <v>0</v>
      </c>
      <c r="V193" s="549"/>
      <c r="W193" s="537">
        <f t="shared" si="18"/>
        <v>0</v>
      </c>
      <c r="X193" s="549"/>
      <c r="Y193" s="537">
        <f t="shared" si="18"/>
        <v>0</v>
      </c>
    </row>
    <row r="194" spans="1:25" ht="15.75" hidden="1">
      <c r="A194" s="478"/>
      <c r="B194" s="476" t="s">
        <v>631</v>
      </c>
      <c r="C194" s="492">
        <v>2000</v>
      </c>
      <c r="D194" s="454"/>
      <c r="E194" s="454"/>
      <c r="F194" s="454"/>
      <c r="G194" s="454"/>
      <c r="H194" s="455"/>
      <c r="I194" s="457"/>
      <c r="J194" s="455"/>
      <c r="K194" s="457"/>
      <c r="L194" s="455"/>
      <c r="M194" s="457"/>
      <c r="N194" s="492"/>
      <c r="O194" s="470">
        <f t="shared" si="20"/>
        <v>2000</v>
      </c>
      <c r="P194" s="470"/>
      <c r="Q194" s="470">
        <f t="shared" si="21"/>
        <v>2000</v>
      </c>
      <c r="R194" s="470">
        <v>-2000</v>
      </c>
      <c r="S194" s="470">
        <f t="shared" si="22"/>
        <v>0</v>
      </c>
      <c r="T194" s="470"/>
      <c r="U194" s="492">
        <f t="shared" si="19"/>
        <v>0</v>
      </c>
      <c r="V194" s="549"/>
      <c r="W194" s="537">
        <f t="shared" si="18"/>
        <v>0</v>
      </c>
      <c r="X194" s="549"/>
      <c r="Y194" s="537">
        <f t="shared" si="18"/>
        <v>0</v>
      </c>
    </row>
    <row r="195" spans="1:25" ht="15.75">
      <c r="A195" s="478"/>
      <c r="B195" s="476" t="s">
        <v>632</v>
      </c>
      <c r="C195" s="492">
        <v>10000</v>
      </c>
      <c r="D195" s="454"/>
      <c r="E195" s="454"/>
      <c r="F195" s="454"/>
      <c r="G195" s="454"/>
      <c r="H195" s="455"/>
      <c r="I195" s="457"/>
      <c r="J195" s="455"/>
      <c r="K195" s="457"/>
      <c r="L195" s="455"/>
      <c r="M195" s="457"/>
      <c r="N195" s="492"/>
      <c r="O195" s="470">
        <f t="shared" si="20"/>
        <v>10000</v>
      </c>
      <c r="P195" s="470"/>
      <c r="Q195" s="470">
        <f t="shared" si="21"/>
        <v>10000</v>
      </c>
      <c r="R195" s="470">
        <v>100</v>
      </c>
      <c r="S195" s="470">
        <f t="shared" si="22"/>
        <v>10100</v>
      </c>
      <c r="T195" s="470"/>
      <c r="U195" s="492">
        <f t="shared" si="19"/>
        <v>10100</v>
      </c>
      <c r="V195" s="549"/>
      <c r="W195" s="537">
        <f t="shared" si="18"/>
        <v>10100</v>
      </c>
      <c r="X195" s="549"/>
      <c r="Y195" s="537">
        <f t="shared" si="18"/>
        <v>10100</v>
      </c>
    </row>
    <row r="196" spans="1:25" ht="15.75">
      <c r="A196" s="478"/>
      <c r="B196" s="504" t="s">
        <v>925</v>
      </c>
      <c r="C196" s="492">
        <v>11000</v>
      </c>
      <c r="D196" s="454"/>
      <c r="E196" s="454"/>
      <c r="F196" s="454"/>
      <c r="G196" s="454"/>
      <c r="H196" s="455"/>
      <c r="I196" s="457"/>
      <c r="J196" s="455"/>
      <c r="K196" s="457"/>
      <c r="L196" s="455"/>
      <c r="M196" s="457"/>
      <c r="N196" s="492"/>
      <c r="O196" s="470">
        <f t="shared" si="20"/>
        <v>11000</v>
      </c>
      <c r="P196" s="470"/>
      <c r="Q196" s="470">
        <f t="shared" si="21"/>
        <v>11000</v>
      </c>
      <c r="R196" s="470">
        <v>3390</v>
      </c>
      <c r="S196" s="470">
        <f t="shared" si="22"/>
        <v>14390</v>
      </c>
      <c r="T196" s="470"/>
      <c r="U196" s="492">
        <f t="shared" si="19"/>
        <v>14390</v>
      </c>
      <c r="V196" s="549"/>
      <c r="W196" s="537">
        <f t="shared" si="18"/>
        <v>14390</v>
      </c>
      <c r="X196" s="549"/>
      <c r="Y196" s="537">
        <f t="shared" si="18"/>
        <v>14390</v>
      </c>
    </row>
    <row r="197" spans="1:25" ht="15.75" hidden="1">
      <c r="A197" s="478"/>
      <c r="B197" s="504" t="s">
        <v>927</v>
      </c>
      <c r="C197" s="492">
        <v>20100</v>
      </c>
      <c r="D197" s="454"/>
      <c r="E197" s="454"/>
      <c r="F197" s="454"/>
      <c r="G197" s="454"/>
      <c r="H197" s="455"/>
      <c r="I197" s="457"/>
      <c r="J197" s="455"/>
      <c r="K197" s="457"/>
      <c r="L197" s="455"/>
      <c r="M197" s="457"/>
      <c r="N197" s="492"/>
      <c r="O197" s="470">
        <f t="shared" si="20"/>
        <v>20100</v>
      </c>
      <c r="P197" s="470"/>
      <c r="Q197" s="470">
        <f t="shared" si="21"/>
        <v>20100</v>
      </c>
      <c r="R197" s="470">
        <v>-20100</v>
      </c>
      <c r="S197" s="470">
        <f t="shared" si="22"/>
        <v>0</v>
      </c>
      <c r="T197" s="470"/>
      <c r="U197" s="492">
        <f t="shared" si="19"/>
        <v>0</v>
      </c>
      <c r="V197" s="549"/>
      <c r="W197" s="537">
        <f t="shared" si="18"/>
        <v>0</v>
      </c>
      <c r="X197" s="549"/>
      <c r="Y197" s="537">
        <f t="shared" si="18"/>
        <v>0</v>
      </c>
    </row>
    <row r="198" spans="1:25" ht="15.75">
      <c r="A198" s="478"/>
      <c r="B198" s="476" t="s">
        <v>633</v>
      </c>
      <c r="C198" s="492">
        <v>10000</v>
      </c>
      <c r="D198" s="454"/>
      <c r="E198" s="454"/>
      <c r="F198" s="454"/>
      <c r="G198" s="454"/>
      <c r="H198" s="455"/>
      <c r="I198" s="457"/>
      <c r="J198" s="455"/>
      <c r="K198" s="457"/>
      <c r="L198" s="455"/>
      <c r="M198" s="457"/>
      <c r="N198" s="492"/>
      <c r="O198" s="470">
        <f t="shared" si="20"/>
        <v>10000</v>
      </c>
      <c r="P198" s="470"/>
      <c r="Q198" s="470">
        <f t="shared" si="21"/>
        <v>10000</v>
      </c>
      <c r="R198" s="470"/>
      <c r="S198" s="470">
        <f t="shared" si="22"/>
        <v>10000</v>
      </c>
      <c r="T198" s="470"/>
      <c r="U198" s="492">
        <f t="shared" si="19"/>
        <v>10000</v>
      </c>
      <c r="V198" s="549"/>
      <c r="W198" s="537">
        <f t="shared" si="18"/>
        <v>10000</v>
      </c>
      <c r="X198" s="549"/>
      <c r="Y198" s="537">
        <f t="shared" si="18"/>
        <v>10000</v>
      </c>
    </row>
    <row r="199" spans="1:25" ht="15.75" hidden="1">
      <c r="A199" s="478"/>
      <c r="B199" s="476" t="s">
        <v>634</v>
      </c>
      <c r="C199" s="492">
        <v>2400</v>
      </c>
      <c r="D199" s="454"/>
      <c r="E199" s="454"/>
      <c r="F199" s="454"/>
      <c r="G199" s="454"/>
      <c r="H199" s="455"/>
      <c r="I199" s="457"/>
      <c r="J199" s="455"/>
      <c r="K199" s="457"/>
      <c r="L199" s="455"/>
      <c r="M199" s="457"/>
      <c r="N199" s="492"/>
      <c r="O199" s="470">
        <f t="shared" si="20"/>
        <v>2400</v>
      </c>
      <c r="P199" s="470"/>
      <c r="Q199" s="470">
        <f t="shared" si="21"/>
        <v>2400</v>
      </c>
      <c r="R199" s="470">
        <v>-2400</v>
      </c>
      <c r="S199" s="470">
        <f t="shared" si="22"/>
        <v>0</v>
      </c>
      <c r="T199" s="470"/>
      <c r="U199" s="492">
        <f t="shared" si="19"/>
        <v>0</v>
      </c>
      <c r="V199" s="549"/>
      <c r="W199" s="537">
        <f t="shared" si="18"/>
        <v>0</v>
      </c>
      <c r="X199" s="549"/>
      <c r="Y199" s="537">
        <f t="shared" si="18"/>
        <v>0</v>
      </c>
    </row>
    <row r="200" spans="1:25" ht="15.75" hidden="1">
      <c r="A200" s="478"/>
      <c r="B200" s="504" t="s">
        <v>928</v>
      </c>
      <c r="C200" s="492">
        <v>2000</v>
      </c>
      <c r="D200" s="454"/>
      <c r="E200" s="454"/>
      <c r="F200" s="454"/>
      <c r="G200" s="454"/>
      <c r="H200" s="455"/>
      <c r="I200" s="457"/>
      <c r="J200" s="455"/>
      <c r="K200" s="457"/>
      <c r="L200" s="455"/>
      <c r="M200" s="457"/>
      <c r="N200" s="492"/>
      <c r="O200" s="470">
        <f t="shared" si="20"/>
        <v>2000</v>
      </c>
      <c r="P200" s="470"/>
      <c r="Q200" s="470">
        <f t="shared" si="21"/>
        <v>2000</v>
      </c>
      <c r="R200" s="470">
        <v>-2000</v>
      </c>
      <c r="S200" s="470">
        <f t="shared" si="22"/>
        <v>0</v>
      </c>
      <c r="T200" s="470"/>
      <c r="U200" s="492">
        <f t="shared" si="19"/>
        <v>0</v>
      </c>
      <c r="V200" s="549"/>
      <c r="W200" s="537">
        <f t="shared" si="18"/>
        <v>0</v>
      </c>
      <c r="X200" s="549"/>
      <c r="Y200" s="537">
        <f t="shared" si="18"/>
        <v>0</v>
      </c>
    </row>
    <row r="201" spans="1:25" ht="15.75">
      <c r="A201" s="478"/>
      <c r="B201" s="504" t="s">
        <v>929</v>
      </c>
      <c r="C201" s="492">
        <v>2000</v>
      </c>
      <c r="D201" s="454"/>
      <c r="E201" s="454"/>
      <c r="F201" s="454"/>
      <c r="G201" s="454"/>
      <c r="H201" s="455"/>
      <c r="I201" s="457"/>
      <c r="J201" s="455"/>
      <c r="K201" s="457"/>
      <c r="L201" s="455"/>
      <c r="M201" s="457"/>
      <c r="N201" s="492"/>
      <c r="O201" s="470">
        <f t="shared" si="20"/>
        <v>2000</v>
      </c>
      <c r="P201" s="470"/>
      <c r="Q201" s="470">
        <f t="shared" si="21"/>
        <v>2000</v>
      </c>
      <c r="R201" s="470">
        <v>6800</v>
      </c>
      <c r="S201" s="470">
        <f t="shared" si="22"/>
        <v>8800</v>
      </c>
      <c r="T201" s="470"/>
      <c r="U201" s="492">
        <f t="shared" si="19"/>
        <v>8800</v>
      </c>
      <c r="V201" s="549"/>
      <c r="W201" s="537">
        <f t="shared" si="18"/>
        <v>8800</v>
      </c>
      <c r="X201" s="549"/>
      <c r="Y201" s="537">
        <f t="shared" si="18"/>
        <v>8800</v>
      </c>
    </row>
    <row r="202" spans="1:25" ht="15.75">
      <c r="A202" s="478"/>
      <c r="B202" s="476" t="s">
        <v>635</v>
      </c>
      <c r="C202" s="492">
        <v>2000</v>
      </c>
      <c r="D202" s="454"/>
      <c r="E202" s="454"/>
      <c r="F202" s="454"/>
      <c r="G202" s="454"/>
      <c r="H202" s="455"/>
      <c r="I202" s="457"/>
      <c r="J202" s="455"/>
      <c r="K202" s="457"/>
      <c r="L202" s="455"/>
      <c r="M202" s="457"/>
      <c r="N202" s="492"/>
      <c r="O202" s="470">
        <f t="shared" si="20"/>
        <v>2000</v>
      </c>
      <c r="P202" s="470"/>
      <c r="Q202" s="470">
        <f t="shared" si="21"/>
        <v>2000</v>
      </c>
      <c r="R202" s="470">
        <v>11000</v>
      </c>
      <c r="S202" s="470">
        <f t="shared" si="22"/>
        <v>13000</v>
      </c>
      <c r="T202" s="470"/>
      <c r="U202" s="492">
        <f t="shared" si="19"/>
        <v>13000</v>
      </c>
      <c r="V202" s="549"/>
      <c r="W202" s="537">
        <f t="shared" si="18"/>
        <v>13000</v>
      </c>
      <c r="X202" s="549"/>
      <c r="Y202" s="537">
        <f t="shared" si="18"/>
        <v>13000</v>
      </c>
    </row>
    <row r="203" spans="1:25" ht="15.75">
      <c r="A203" s="478"/>
      <c r="B203" s="476" t="s">
        <v>255</v>
      </c>
      <c r="C203" s="492"/>
      <c r="D203" s="454"/>
      <c r="E203" s="454"/>
      <c r="F203" s="454"/>
      <c r="G203" s="454"/>
      <c r="H203" s="455"/>
      <c r="I203" s="457"/>
      <c r="J203" s="455"/>
      <c r="K203" s="457"/>
      <c r="L203" s="455"/>
      <c r="M203" s="457"/>
      <c r="N203" s="492"/>
      <c r="O203" s="470"/>
      <c r="P203" s="470"/>
      <c r="Q203" s="470"/>
      <c r="R203" s="470">
        <v>8000</v>
      </c>
      <c r="S203" s="470">
        <f t="shared" si="22"/>
        <v>8000</v>
      </c>
      <c r="T203" s="470"/>
      <c r="U203" s="492">
        <f t="shared" si="19"/>
        <v>8000</v>
      </c>
      <c r="V203" s="549"/>
      <c r="W203" s="537">
        <f t="shared" si="18"/>
        <v>8000</v>
      </c>
      <c r="X203" s="549"/>
      <c r="Y203" s="537">
        <f t="shared" si="18"/>
        <v>8000</v>
      </c>
    </row>
    <row r="204" spans="1:25" ht="31.5">
      <c r="A204" s="478"/>
      <c r="B204" s="479" t="s">
        <v>639</v>
      </c>
      <c r="C204" s="481">
        <f>C205+C213+C234+C253+C263+C275+C282+C292+C303+C310+C326+C334+C340+C352+C359+C375+C382+C396+C404</f>
        <v>482400</v>
      </c>
      <c r="D204" s="454"/>
      <c r="E204" s="454"/>
      <c r="F204" s="454"/>
      <c r="G204" s="454"/>
      <c r="H204" s="455"/>
      <c r="I204" s="457"/>
      <c r="J204" s="455"/>
      <c r="K204" s="457"/>
      <c r="L204" s="455"/>
      <c r="M204" s="457"/>
      <c r="N204" s="481">
        <f>N205+N213+N234+N253+N263+N275+N282+N292+N303+N310+N326+N334+N340+N352+N359+N375+N382+N396+N404</f>
        <v>30600</v>
      </c>
      <c r="O204" s="482">
        <f t="shared" si="20"/>
        <v>513000</v>
      </c>
      <c r="P204" s="482">
        <v>0</v>
      </c>
      <c r="Q204" s="482">
        <f>O204+P204</f>
        <v>513000</v>
      </c>
      <c r="R204" s="482">
        <f>SUM(R205+R213+R234+R253+R263+R275+R282+R292+R303+R310+R326+R334+R340+R352+R359+R375+R382+R396+R404)</f>
        <v>-54795</v>
      </c>
      <c r="S204" s="482">
        <f>Q204+R204</f>
        <v>458205</v>
      </c>
      <c r="T204" s="482">
        <f>SUM(T205+T213+T234+T253+T263+T275+T282+T292+T303+T310+T326+T334+T340+T352+T359+T375+T382+T396+T404)</f>
        <v>-30488</v>
      </c>
      <c r="U204" s="541">
        <f t="shared" si="19"/>
        <v>427717</v>
      </c>
      <c r="V204" s="503">
        <f>V205+V234+V253+V282+V292+V303+V310+V334+V352+V359+V375+V382+V396+V404+V213+V275+V326+V340</f>
        <v>0</v>
      </c>
      <c r="W204" s="538">
        <f t="shared" si="18"/>
        <v>427717</v>
      </c>
      <c r="X204" s="503">
        <f>X205+X234+X253+X282+X292+X303+X310+X334+X352+X359+X375+X382+X396+X404+X213+X275+X326+X340</f>
        <v>-1000</v>
      </c>
      <c r="Y204" s="538">
        <f t="shared" si="18"/>
        <v>426717</v>
      </c>
    </row>
    <row r="205" spans="1:25" ht="15.75" outlineLevel="1">
      <c r="A205" s="478"/>
      <c r="B205" s="562" t="s">
        <v>650</v>
      </c>
      <c r="C205" s="481">
        <f>SUM(C206:C212)</f>
        <v>33100</v>
      </c>
      <c r="D205" s="454"/>
      <c r="E205" s="454"/>
      <c r="F205" s="454"/>
      <c r="G205" s="454"/>
      <c r="H205" s="455"/>
      <c r="I205" s="457"/>
      <c r="J205" s="455"/>
      <c r="K205" s="457"/>
      <c r="L205" s="455"/>
      <c r="M205" s="457"/>
      <c r="N205" s="481">
        <f>SUM(N206:N212)</f>
        <v>0</v>
      </c>
      <c r="O205" s="482">
        <f t="shared" si="20"/>
        <v>33100</v>
      </c>
      <c r="P205" s="482">
        <f>SUM(P206:P212)</f>
        <v>0</v>
      </c>
      <c r="Q205" s="482">
        <f>O205+P205</f>
        <v>33100</v>
      </c>
      <c r="R205" s="482">
        <f>SUM(R206:R212)</f>
        <v>-3837</v>
      </c>
      <c r="S205" s="482">
        <f>Q205+R205</f>
        <v>29263</v>
      </c>
      <c r="T205" s="482">
        <f>SUM(T206:T212)</f>
        <v>0</v>
      </c>
      <c r="U205" s="541">
        <f t="shared" si="19"/>
        <v>29263</v>
      </c>
      <c r="V205" s="503">
        <f>SUM(V206:V210)</f>
        <v>4587</v>
      </c>
      <c r="W205" s="538">
        <f t="shared" si="18"/>
        <v>33850</v>
      </c>
      <c r="X205" s="503">
        <f>SUM(X206:X210)</f>
        <v>0</v>
      </c>
      <c r="Y205" s="538">
        <f t="shared" si="18"/>
        <v>33850</v>
      </c>
    </row>
    <row r="206" spans="1:25" ht="15.75" outlineLevel="1">
      <c r="A206" s="478"/>
      <c r="B206" s="505" t="s">
        <v>455</v>
      </c>
      <c r="C206" s="462">
        <v>8400</v>
      </c>
      <c r="D206" s="454"/>
      <c r="E206" s="454"/>
      <c r="F206" s="454"/>
      <c r="G206" s="454"/>
      <c r="H206" s="455"/>
      <c r="I206" s="457"/>
      <c r="J206" s="455"/>
      <c r="K206" s="457"/>
      <c r="L206" s="455"/>
      <c r="M206" s="457"/>
      <c r="N206" s="462"/>
      <c r="O206" s="462">
        <f t="shared" si="20"/>
        <v>8400</v>
      </c>
      <c r="P206" s="462"/>
      <c r="Q206" s="462">
        <f>O206+P206</f>
        <v>8400</v>
      </c>
      <c r="R206" s="462">
        <v>2000</v>
      </c>
      <c r="S206" s="462">
        <f>Q206+R206</f>
        <v>10400</v>
      </c>
      <c r="T206" s="462"/>
      <c r="U206" s="537">
        <f t="shared" si="19"/>
        <v>10400</v>
      </c>
      <c r="V206" s="549">
        <v>3000</v>
      </c>
      <c r="W206" s="537">
        <f t="shared" si="18"/>
        <v>13400</v>
      </c>
      <c r="X206" s="549"/>
      <c r="Y206" s="537">
        <f t="shared" si="18"/>
        <v>13400</v>
      </c>
    </row>
    <row r="207" spans="1:25" ht="31.5" outlineLevel="1">
      <c r="A207" s="478"/>
      <c r="B207" s="505" t="s">
        <v>815</v>
      </c>
      <c r="C207" s="462">
        <v>11000</v>
      </c>
      <c r="D207" s="454"/>
      <c r="E207" s="454"/>
      <c r="F207" s="454"/>
      <c r="G207" s="454"/>
      <c r="H207" s="455"/>
      <c r="I207" s="457"/>
      <c r="J207" s="455"/>
      <c r="K207" s="457"/>
      <c r="L207" s="455"/>
      <c r="M207" s="457"/>
      <c r="N207" s="462"/>
      <c r="O207" s="462">
        <f t="shared" si="20"/>
        <v>11000</v>
      </c>
      <c r="P207" s="462"/>
      <c r="Q207" s="462">
        <f aca="true" t="shared" si="23" ref="Q207:Q212">O207+P207</f>
        <v>11000</v>
      </c>
      <c r="R207" s="462">
        <v>0</v>
      </c>
      <c r="S207" s="462">
        <f aca="true" t="shared" si="24" ref="S207:S212">Q207+R207</f>
        <v>11000</v>
      </c>
      <c r="T207" s="462"/>
      <c r="U207" s="537">
        <f t="shared" si="19"/>
        <v>11000</v>
      </c>
      <c r="V207" s="549"/>
      <c r="W207" s="537">
        <f t="shared" si="18"/>
        <v>11000</v>
      </c>
      <c r="X207" s="549"/>
      <c r="Y207" s="537">
        <f t="shared" si="18"/>
        <v>11000</v>
      </c>
    </row>
    <row r="208" spans="1:25" ht="15.75" outlineLevel="1">
      <c r="A208" s="478"/>
      <c r="B208" s="505" t="s">
        <v>648</v>
      </c>
      <c r="C208" s="462">
        <v>4000</v>
      </c>
      <c r="D208" s="454"/>
      <c r="E208" s="454"/>
      <c r="F208" s="454"/>
      <c r="G208" s="454"/>
      <c r="H208" s="455"/>
      <c r="I208" s="457"/>
      <c r="J208" s="455"/>
      <c r="K208" s="457"/>
      <c r="L208" s="455"/>
      <c r="M208" s="457"/>
      <c r="N208" s="462"/>
      <c r="O208" s="462">
        <f t="shared" si="20"/>
        <v>4000</v>
      </c>
      <c r="P208" s="462"/>
      <c r="Q208" s="462">
        <f t="shared" si="23"/>
        <v>4000</v>
      </c>
      <c r="R208" s="462">
        <v>-2000</v>
      </c>
      <c r="S208" s="462">
        <f t="shared" si="24"/>
        <v>2000</v>
      </c>
      <c r="T208" s="462"/>
      <c r="U208" s="537">
        <f t="shared" si="19"/>
        <v>2000</v>
      </c>
      <c r="V208" s="549"/>
      <c r="W208" s="537">
        <f t="shared" si="18"/>
        <v>2000</v>
      </c>
      <c r="X208" s="549"/>
      <c r="Y208" s="537">
        <f t="shared" si="18"/>
        <v>2000</v>
      </c>
    </row>
    <row r="209" spans="1:25" ht="31.5" outlineLevel="1">
      <c r="A209" s="478"/>
      <c r="B209" s="515" t="s">
        <v>456</v>
      </c>
      <c r="C209" s="462">
        <v>6000</v>
      </c>
      <c r="D209" s="454"/>
      <c r="E209" s="454"/>
      <c r="F209" s="454"/>
      <c r="G209" s="454"/>
      <c r="H209" s="455"/>
      <c r="I209" s="457"/>
      <c r="J209" s="455"/>
      <c r="K209" s="457"/>
      <c r="L209" s="455"/>
      <c r="M209" s="457"/>
      <c r="N209" s="462"/>
      <c r="O209" s="462">
        <f t="shared" si="20"/>
        <v>6000</v>
      </c>
      <c r="P209" s="462"/>
      <c r="Q209" s="462">
        <f t="shared" si="23"/>
        <v>6000</v>
      </c>
      <c r="R209" s="462">
        <f>-6000+3863</f>
        <v>-2137</v>
      </c>
      <c r="S209" s="462">
        <f t="shared" si="24"/>
        <v>3863</v>
      </c>
      <c r="T209" s="462"/>
      <c r="U209" s="537">
        <f t="shared" si="19"/>
        <v>3863</v>
      </c>
      <c r="V209" s="549">
        <v>1210</v>
      </c>
      <c r="W209" s="537">
        <f t="shared" si="18"/>
        <v>5073</v>
      </c>
      <c r="X209" s="549"/>
      <c r="Y209" s="537">
        <f t="shared" si="18"/>
        <v>5073</v>
      </c>
    </row>
    <row r="210" spans="1:25" ht="31.5" outlineLevel="1">
      <c r="A210" s="478"/>
      <c r="B210" s="515" t="s">
        <v>649</v>
      </c>
      <c r="C210" s="462">
        <v>2000</v>
      </c>
      <c r="D210" s="454"/>
      <c r="E210" s="454"/>
      <c r="F210" s="454"/>
      <c r="G210" s="454"/>
      <c r="H210" s="455"/>
      <c r="I210" s="457"/>
      <c r="J210" s="455"/>
      <c r="K210" s="457"/>
      <c r="L210" s="455"/>
      <c r="M210" s="457"/>
      <c r="N210" s="462"/>
      <c r="O210" s="462">
        <f t="shared" si="20"/>
        <v>2000</v>
      </c>
      <c r="P210" s="462"/>
      <c r="Q210" s="462">
        <f t="shared" si="23"/>
        <v>2000</v>
      </c>
      <c r="R210" s="462">
        <f>-2000+2000</f>
        <v>0</v>
      </c>
      <c r="S210" s="462">
        <f t="shared" si="24"/>
        <v>2000</v>
      </c>
      <c r="T210" s="462"/>
      <c r="U210" s="537">
        <f t="shared" si="19"/>
        <v>2000</v>
      </c>
      <c r="V210" s="549">
        <v>377</v>
      </c>
      <c r="W210" s="537">
        <f t="shared" si="18"/>
        <v>2377</v>
      </c>
      <c r="X210" s="549"/>
      <c r="Y210" s="537">
        <f t="shared" si="18"/>
        <v>2377</v>
      </c>
    </row>
    <row r="211" spans="1:25" ht="31.5" hidden="1" outlineLevel="1">
      <c r="A211" s="599"/>
      <c r="B211" s="600" t="s">
        <v>457</v>
      </c>
      <c r="C211" s="536">
        <v>1000</v>
      </c>
      <c r="D211" s="501"/>
      <c r="E211" s="501"/>
      <c r="F211" s="501"/>
      <c r="G211" s="595"/>
      <c r="H211" s="502"/>
      <c r="I211" s="596"/>
      <c r="J211" s="502"/>
      <c r="K211" s="596"/>
      <c r="L211" s="502"/>
      <c r="M211" s="597"/>
      <c r="N211" s="536"/>
      <c r="O211" s="536">
        <f t="shared" si="20"/>
        <v>1000</v>
      </c>
      <c r="P211" s="536"/>
      <c r="Q211" s="536">
        <f t="shared" si="23"/>
        <v>1000</v>
      </c>
      <c r="R211" s="536">
        <v>-1000</v>
      </c>
      <c r="S211" s="536">
        <f t="shared" si="24"/>
        <v>0</v>
      </c>
      <c r="T211" s="536"/>
      <c r="U211" s="543">
        <f t="shared" si="19"/>
        <v>0</v>
      </c>
      <c r="V211" s="598"/>
      <c r="W211" s="540">
        <f t="shared" si="18"/>
        <v>0</v>
      </c>
      <c r="X211" s="552"/>
      <c r="Y211" s="593">
        <f t="shared" si="18"/>
        <v>0</v>
      </c>
    </row>
    <row r="212" spans="1:25" ht="31.5" hidden="1" outlineLevel="1">
      <c r="A212" s="478"/>
      <c r="B212" s="506" t="s">
        <v>1077</v>
      </c>
      <c r="C212" s="462">
        <v>700</v>
      </c>
      <c r="D212" s="501"/>
      <c r="E212" s="501"/>
      <c r="F212" s="501"/>
      <c r="G212" s="454"/>
      <c r="H212" s="502"/>
      <c r="I212" s="457"/>
      <c r="J212" s="502"/>
      <c r="K212" s="457"/>
      <c r="L212" s="502"/>
      <c r="M212" s="458"/>
      <c r="N212" s="462"/>
      <c r="O212" s="462">
        <f t="shared" si="20"/>
        <v>700</v>
      </c>
      <c r="P212" s="462"/>
      <c r="Q212" s="462">
        <f t="shared" si="23"/>
        <v>700</v>
      </c>
      <c r="R212" s="462">
        <v>-700</v>
      </c>
      <c r="S212" s="462">
        <f t="shared" si="24"/>
        <v>0</v>
      </c>
      <c r="T212" s="462"/>
      <c r="U212" s="537">
        <f t="shared" si="19"/>
        <v>0</v>
      </c>
      <c r="V212" s="549"/>
      <c r="W212" s="538">
        <f aca="true" t="shared" si="25" ref="W212:Y275">U212+V212</f>
        <v>0</v>
      </c>
      <c r="X212" s="587"/>
      <c r="Y212" s="498">
        <f t="shared" si="25"/>
        <v>0</v>
      </c>
    </row>
    <row r="213" spans="1:25" ht="15.75" outlineLevel="1">
      <c r="A213" s="478"/>
      <c r="B213" s="563" t="s">
        <v>651</v>
      </c>
      <c r="C213" s="481">
        <f>SUM(C214:C233)</f>
        <v>30470</v>
      </c>
      <c r="D213" s="501"/>
      <c r="E213" s="501"/>
      <c r="F213" s="501"/>
      <c r="G213" s="454"/>
      <c r="H213" s="502"/>
      <c r="I213" s="457"/>
      <c r="J213" s="502"/>
      <c r="K213" s="457"/>
      <c r="L213" s="502"/>
      <c r="M213" s="458"/>
      <c r="N213" s="481">
        <f>SUM(N214:N233)</f>
        <v>0</v>
      </c>
      <c r="O213" s="482">
        <f t="shared" si="20"/>
        <v>30470</v>
      </c>
      <c r="P213" s="482">
        <v>0</v>
      </c>
      <c r="Q213" s="482">
        <f>O213+P213</f>
        <v>30470</v>
      </c>
      <c r="R213" s="482">
        <f>SUM(R214:R233)</f>
        <v>-12304</v>
      </c>
      <c r="S213" s="482">
        <f>Q213+R213</f>
        <v>18166</v>
      </c>
      <c r="T213" s="482">
        <f>SUM(T214:T233)</f>
        <v>0</v>
      </c>
      <c r="U213" s="541">
        <f t="shared" si="19"/>
        <v>18166</v>
      </c>
      <c r="V213" s="549">
        <v>0</v>
      </c>
      <c r="W213" s="538">
        <f t="shared" si="25"/>
        <v>18166</v>
      </c>
      <c r="X213" s="587">
        <v>0</v>
      </c>
      <c r="Y213" s="498">
        <f t="shared" si="25"/>
        <v>18166</v>
      </c>
    </row>
    <row r="214" spans="1:33" s="203" customFormat="1" ht="31.5" outlineLevel="1" collapsed="1">
      <c r="A214" s="459"/>
      <c r="B214" s="505" t="s">
        <v>459</v>
      </c>
      <c r="C214" s="462">
        <v>450</v>
      </c>
      <c r="D214" s="454" t="e">
        <f>SUM(#REF!)</f>
        <v>#REF!</v>
      </c>
      <c r="E214" s="454" t="e">
        <f>SUM(#REF!)</f>
        <v>#REF!</v>
      </c>
      <c r="F214" s="454" t="e">
        <f>SUM(#REF!)</f>
        <v>#REF!</v>
      </c>
      <c r="G214" s="454" t="e">
        <f>C214+F214</f>
        <v>#REF!</v>
      </c>
      <c r="H214" s="507" t="e">
        <f>SUM(#REF!)</f>
        <v>#REF!</v>
      </c>
      <c r="I214" s="457" t="e">
        <f>SUM(G214+H214)</f>
        <v>#REF!</v>
      </c>
      <c r="J214" s="507" t="e">
        <f>SUM(#REF!)</f>
        <v>#REF!</v>
      </c>
      <c r="K214" s="457" t="e">
        <f>SUM(I214+J214)</f>
        <v>#REF!</v>
      </c>
      <c r="L214" s="507" t="e">
        <f>SUM(#REF!)</f>
        <v>#REF!</v>
      </c>
      <c r="M214" s="458" t="e">
        <f>SUM(K214+L214)</f>
        <v>#REF!</v>
      </c>
      <c r="N214" s="462"/>
      <c r="O214" s="462">
        <f t="shared" si="20"/>
        <v>450</v>
      </c>
      <c r="P214" s="462"/>
      <c r="Q214" s="462">
        <f>O214+P214</f>
        <v>450</v>
      </c>
      <c r="R214" s="462">
        <v>0</v>
      </c>
      <c r="S214" s="462">
        <f>Q214+R214</f>
        <v>450</v>
      </c>
      <c r="T214" s="462"/>
      <c r="U214" s="537">
        <f aca="true" t="shared" si="26" ref="U214:U277">S214+T214</f>
        <v>450</v>
      </c>
      <c r="V214" s="551"/>
      <c r="W214" s="537">
        <f t="shared" si="25"/>
        <v>450</v>
      </c>
      <c r="X214" s="590"/>
      <c r="Y214" s="592">
        <f t="shared" si="25"/>
        <v>450</v>
      </c>
      <c r="Z214" s="357"/>
      <c r="AA214" s="357"/>
      <c r="AB214" s="357"/>
      <c r="AC214" s="358"/>
      <c r="AD214" s="358"/>
      <c r="AE214" s="209"/>
      <c r="AF214" s="209"/>
      <c r="AG214" s="209"/>
    </row>
    <row r="215" spans="1:33" s="203" customFormat="1" ht="31.5" hidden="1" outlineLevel="1">
      <c r="A215" s="459"/>
      <c r="B215" s="490" t="s">
        <v>1078</v>
      </c>
      <c r="C215" s="462">
        <v>400</v>
      </c>
      <c r="D215" s="454"/>
      <c r="E215" s="454"/>
      <c r="F215" s="454"/>
      <c r="G215" s="454"/>
      <c r="H215" s="507"/>
      <c r="I215" s="457"/>
      <c r="J215" s="507"/>
      <c r="K215" s="457"/>
      <c r="L215" s="507"/>
      <c r="M215" s="458"/>
      <c r="N215" s="462"/>
      <c r="O215" s="462">
        <f t="shared" si="20"/>
        <v>400</v>
      </c>
      <c r="P215" s="462"/>
      <c r="Q215" s="462">
        <f aca="true" t="shared" si="27" ref="Q215:Q302">O215+P215</f>
        <v>400</v>
      </c>
      <c r="R215" s="462">
        <v>-400</v>
      </c>
      <c r="S215" s="462">
        <f aca="true" t="shared" si="28" ref="S215:S302">Q215+R215</f>
        <v>0</v>
      </c>
      <c r="T215" s="462"/>
      <c r="U215" s="537">
        <f t="shared" si="26"/>
        <v>0</v>
      </c>
      <c r="V215" s="551"/>
      <c r="W215" s="537">
        <f t="shared" si="25"/>
        <v>0</v>
      </c>
      <c r="X215" s="590"/>
      <c r="Y215" s="592">
        <f t="shared" si="25"/>
        <v>0</v>
      </c>
      <c r="Z215" s="357"/>
      <c r="AA215" s="357"/>
      <c r="AB215" s="357"/>
      <c r="AC215" s="358"/>
      <c r="AD215" s="358"/>
      <c r="AE215" s="209"/>
      <c r="AF215" s="209"/>
      <c r="AG215" s="209"/>
    </row>
    <row r="216" spans="1:25" ht="31.5" hidden="1" outlineLevel="1">
      <c r="A216" s="174"/>
      <c r="B216" s="477" t="s">
        <v>1008</v>
      </c>
      <c r="C216" s="470">
        <v>8000</v>
      </c>
      <c r="D216" s="457" t="e">
        <f>D10+D122</f>
        <v>#REF!</v>
      </c>
      <c r="E216" s="457" t="e">
        <f>E10+E122</f>
        <v>#REF!</v>
      </c>
      <c r="F216" s="484" t="e">
        <f>F10+F122</f>
        <v>#REF!</v>
      </c>
      <c r="G216" s="493" t="e">
        <f>C216+F216</f>
        <v>#REF!</v>
      </c>
      <c r="H216" s="508" t="e">
        <f>H10+H122</f>
        <v>#REF!</v>
      </c>
      <c r="I216" s="457" t="e">
        <f>SUM(G216+H216)</f>
        <v>#REF!</v>
      </c>
      <c r="J216" s="457" t="e">
        <f>J10+J122</f>
        <v>#REF!</v>
      </c>
      <c r="K216" s="457" t="e">
        <f>SUM(I216+J216)</f>
        <v>#REF!</v>
      </c>
      <c r="L216" s="457" t="e">
        <f>L10+L122</f>
        <v>#REF!</v>
      </c>
      <c r="M216" s="458" t="e">
        <f>SUM(K216+L216)</f>
        <v>#REF!</v>
      </c>
      <c r="N216" s="470"/>
      <c r="O216" s="470">
        <f t="shared" si="20"/>
        <v>8000</v>
      </c>
      <c r="P216" s="470"/>
      <c r="Q216" s="462">
        <f t="shared" si="27"/>
        <v>8000</v>
      </c>
      <c r="R216" s="470">
        <v>-8000</v>
      </c>
      <c r="S216" s="462">
        <f t="shared" si="28"/>
        <v>0</v>
      </c>
      <c r="T216" s="462"/>
      <c r="U216" s="537">
        <f t="shared" si="26"/>
        <v>0</v>
      </c>
      <c r="V216" s="549"/>
      <c r="W216" s="537">
        <f t="shared" si="25"/>
        <v>0</v>
      </c>
      <c r="X216" s="587"/>
      <c r="Y216" s="592">
        <f t="shared" si="25"/>
        <v>0</v>
      </c>
    </row>
    <row r="217" spans="1:25" ht="31.5" outlineLevel="1">
      <c r="A217" s="174"/>
      <c r="B217" s="477" t="s">
        <v>708</v>
      </c>
      <c r="C217" s="470"/>
      <c r="D217" s="419"/>
      <c r="E217" s="419"/>
      <c r="F217" s="509"/>
      <c r="G217" s="510"/>
      <c r="H217" s="511"/>
      <c r="I217" s="419"/>
      <c r="J217" s="419"/>
      <c r="K217" s="419"/>
      <c r="L217" s="419"/>
      <c r="M217" s="419"/>
      <c r="N217" s="470"/>
      <c r="O217" s="470"/>
      <c r="P217" s="470"/>
      <c r="Q217" s="462"/>
      <c r="R217" s="470">
        <v>500</v>
      </c>
      <c r="S217" s="462">
        <v>500</v>
      </c>
      <c r="T217" s="462"/>
      <c r="U217" s="537">
        <f t="shared" si="26"/>
        <v>500</v>
      </c>
      <c r="V217" s="549"/>
      <c r="W217" s="537">
        <f t="shared" si="25"/>
        <v>500</v>
      </c>
      <c r="X217" s="587"/>
      <c r="Y217" s="592">
        <f t="shared" si="25"/>
        <v>500</v>
      </c>
    </row>
    <row r="218" spans="1:25" ht="31.5" hidden="1" outlineLevel="1">
      <c r="A218" s="174"/>
      <c r="B218" s="477" t="s">
        <v>1007</v>
      </c>
      <c r="C218" s="470">
        <v>300</v>
      </c>
      <c r="D218" s="419"/>
      <c r="E218" s="419"/>
      <c r="F218" s="509"/>
      <c r="G218" s="510"/>
      <c r="H218" s="511"/>
      <c r="I218" s="419"/>
      <c r="J218" s="419"/>
      <c r="K218" s="419"/>
      <c r="L218" s="419"/>
      <c r="M218" s="419"/>
      <c r="N218" s="470"/>
      <c r="O218" s="470">
        <f t="shared" si="20"/>
        <v>300</v>
      </c>
      <c r="P218" s="470"/>
      <c r="Q218" s="462">
        <f t="shared" si="27"/>
        <v>300</v>
      </c>
      <c r="R218" s="470">
        <v>-300</v>
      </c>
      <c r="S218" s="462">
        <f t="shared" si="28"/>
        <v>0</v>
      </c>
      <c r="T218" s="462"/>
      <c r="U218" s="537">
        <f t="shared" si="26"/>
        <v>0</v>
      </c>
      <c r="V218" s="549"/>
      <c r="W218" s="537">
        <f t="shared" si="25"/>
        <v>0</v>
      </c>
      <c r="X218" s="587"/>
      <c r="Y218" s="592">
        <f t="shared" si="25"/>
        <v>0</v>
      </c>
    </row>
    <row r="219" spans="1:25" ht="31.5" hidden="1" outlineLevel="1">
      <c r="A219" s="174"/>
      <c r="B219" s="512" t="s">
        <v>382</v>
      </c>
      <c r="C219" s="470">
        <v>1000</v>
      </c>
      <c r="D219" s="419"/>
      <c r="E219" s="419"/>
      <c r="F219" s="509"/>
      <c r="G219" s="510"/>
      <c r="H219" s="511"/>
      <c r="I219" s="419"/>
      <c r="J219" s="419"/>
      <c r="K219" s="419"/>
      <c r="L219" s="419"/>
      <c r="M219" s="419"/>
      <c r="N219" s="470"/>
      <c r="O219" s="470">
        <f t="shared" si="20"/>
        <v>1000</v>
      </c>
      <c r="P219" s="470"/>
      <c r="Q219" s="462">
        <f t="shared" si="27"/>
        <v>1000</v>
      </c>
      <c r="R219" s="470">
        <v>-1000</v>
      </c>
      <c r="S219" s="462">
        <f t="shared" si="28"/>
        <v>0</v>
      </c>
      <c r="T219" s="462"/>
      <c r="U219" s="537">
        <f t="shared" si="26"/>
        <v>0</v>
      </c>
      <c r="V219" s="549"/>
      <c r="W219" s="537">
        <f t="shared" si="25"/>
        <v>0</v>
      </c>
      <c r="X219" s="587"/>
      <c r="Y219" s="592">
        <f t="shared" si="25"/>
        <v>0</v>
      </c>
    </row>
    <row r="220" spans="1:25" ht="31.5" hidden="1" outlineLevel="1">
      <c r="A220" s="174"/>
      <c r="B220" s="512" t="s">
        <v>383</v>
      </c>
      <c r="C220" s="470">
        <v>800</v>
      </c>
      <c r="D220" s="419"/>
      <c r="E220" s="419"/>
      <c r="F220" s="509"/>
      <c r="G220" s="510"/>
      <c r="H220" s="511"/>
      <c r="I220" s="419"/>
      <c r="J220" s="419"/>
      <c r="K220" s="419"/>
      <c r="L220" s="419"/>
      <c r="M220" s="419"/>
      <c r="N220" s="470"/>
      <c r="O220" s="470">
        <f t="shared" si="20"/>
        <v>800</v>
      </c>
      <c r="P220" s="470"/>
      <c r="Q220" s="462">
        <f t="shared" si="27"/>
        <v>800</v>
      </c>
      <c r="R220" s="470">
        <v>-800</v>
      </c>
      <c r="S220" s="462">
        <f t="shared" si="28"/>
        <v>0</v>
      </c>
      <c r="T220" s="462"/>
      <c r="U220" s="537">
        <f t="shared" si="26"/>
        <v>0</v>
      </c>
      <c r="V220" s="549"/>
      <c r="W220" s="537">
        <f t="shared" si="25"/>
        <v>0</v>
      </c>
      <c r="X220" s="587"/>
      <c r="Y220" s="592">
        <f t="shared" si="25"/>
        <v>0</v>
      </c>
    </row>
    <row r="221" spans="1:25" ht="32.25" customHeight="1" outlineLevel="1">
      <c r="A221" s="471"/>
      <c r="B221" s="512" t="s">
        <v>533</v>
      </c>
      <c r="C221" s="470">
        <v>5000</v>
      </c>
      <c r="D221" s="469"/>
      <c r="E221" s="469"/>
      <c r="G221" s="410"/>
      <c r="H221" s="410"/>
      <c r="I221" s="334"/>
      <c r="J221" s="410"/>
      <c r="K221" s="334"/>
      <c r="L221" s="410"/>
      <c r="M221" s="334"/>
      <c r="N221" s="470"/>
      <c r="O221" s="470">
        <f t="shared" si="20"/>
        <v>5000</v>
      </c>
      <c r="P221" s="470"/>
      <c r="Q221" s="462">
        <f t="shared" si="27"/>
        <v>5000</v>
      </c>
      <c r="R221" s="470">
        <v>5380</v>
      </c>
      <c r="S221" s="462">
        <f t="shared" si="28"/>
        <v>10380</v>
      </c>
      <c r="T221" s="462"/>
      <c r="U221" s="537">
        <f t="shared" si="26"/>
        <v>10380</v>
      </c>
      <c r="V221" s="549"/>
      <c r="W221" s="537">
        <f t="shared" si="25"/>
        <v>10380</v>
      </c>
      <c r="X221" s="587"/>
      <c r="Y221" s="592">
        <f t="shared" si="25"/>
        <v>10380</v>
      </c>
    </row>
    <row r="222" spans="1:25" ht="31.5" hidden="1" outlineLevel="1">
      <c r="A222" s="471"/>
      <c r="B222" s="512" t="s">
        <v>960</v>
      </c>
      <c r="C222" s="470">
        <v>400</v>
      </c>
      <c r="D222" s="469"/>
      <c r="E222" s="469"/>
      <c r="G222" s="410"/>
      <c r="H222" s="410"/>
      <c r="I222" s="334"/>
      <c r="J222" s="410"/>
      <c r="K222" s="334"/>
      <c r="L222" s="410"/>
      <c r="M222" s="334"/>
      <c r="N222" s="470"/>
      <c r="O222" s="470">
        <f t="shared" si="20"/>
        <v>400</v>
      </c>
      <c r="P222" s="470"/>
      <c r="Q222" s="462">
        <f t="shared" si="27"/>
        <v>400</v>
      </c>
      <c r="R222" s="470">
        <v>-400</v>
      </c>
      <c r="S222" s="462">
        <f t="shared" si="28"/>
        <v>0</v>
      </c>
      <c r="T222" s="462"/>
      <c r="U222" s="537">
        <f t="shared" si="26"/>
        <v>0</v>
      </c>
      <c r="V222" s="549"/>
      <c r="W222" s="537">
        <f t="shared" si="25"/>
        <v>0</v>
      </c>
      <c r="X222" s="587"/>
      <c r="Y222" s="592">
        <f t="shared" si="25"/>
        <v>0</v>
      </c>
    </row>
    <row r="223" spans="1:25" ht="31.5" outlineLevel="1">
      <c r="A223" s="471"/>
      <c r="B223" s="477" t="s">
        <v>534</v>
      </c>
      <c r="C223" s="470">
        <v>300</v>
      </c>
      <c r="D223" s="469"/>
      <c r="E223" s="469"/>
      <c r="G223" s="410"/>
      <c r="H223" s="410"/>
      <c r="I223" s="334"/>
      <c r="J223" s="410"/>
      <c r="K223" s="334"/>
      <c r="L223" s="410"/>
      <c r="M223" s="334"/>
      <c r="N223" s="470"/>
      <c r="O223" s="470">
        <f t="shared" si="20"/>
        <v>300</v>
      </c>
      <c r="P223" s="470"/>
      <c r="Q223" s="462">
        <f t="shared" si="27"/>
        <v>300</v>
      </c>
      <c r="R223" s="470">
        <v>0</v>
      </c>
      <c r="S223" s="462">
        <f t="shared" si="28"/>
        <v>300</v>
      </c>
      <c r="T223" s="462"/>
      <c r="U223" s="537">
        <f t="shared" si="26"/>
        <v>300</v>
      </c>
      <c r="V223" s="549"/>
      <c r="W223" s="537">
        <f t="shared" si="25"/>
        <v>300</v>
      </c>
      <c r="X223" s="587"/>
      <c r="Y223" s="592">
        <f t="shared" si="25"/>
        <v>300</v>
      </c>
    </row>
    <row r="224" spans="1:25" ht="31.5" hidden="1" outlineLevel="1">
      <c r="A224" s="471"/>
      <c r="B224" s="490" t="s">
        <v>384</v>
      </c>
      <c r="C224" s="470">
        <v>400</v>
      </c>
      <c r="D224" s="469"/>
      <c r="E224" s="469"/>
      <c r="G224" s="410"/>
      <c r="H224" s="410"/>
      <c r="I224" s="334"/>
      <c r="J224" s="410"/>
      <c r="K224" s="334"/>
      <c r="L224" s="410"/>
      <c r="M224" s="334"/>
      <c r="N224" s="470"/>
      <c r="O224" s="470">
        <f t="shared" si="20"/>
        <v>400</v>
      </c>
      <c r="P224" s="470"/>
      <c r="Q224" s="462">
        <f t="shared" si="27"/>
        <v>400</v>
      </c>
      <c r="R224" s="470">
        <v>-400</v>
      </c>
      <c r="S224" s="462">
        <f t="shared" si="28"/>
        <v>0</v>
      </c>
      <c r="T224" s="462"/>
      <c r="U224" s="537">
        <f t="shared" si="26"/>
        <v>0</v>
      </c>
      <c r="V224" s="549"/>
      <c r="W224" s="537">
        <f t="shared" si="25"/>
        <v>0</v>
      </c>
      <c r="X224" s="587"/>
      <c r="Y224" s="592">
        <f t="shared" si="25"/>
        <v>0</v>
      </c>
    </row>
    <row r="225" spans="1:25" ht="15.75" outlineLevel="1">
      <c r="A225" s="471"/>
      <c r="B225" s="513" t="s">
        <v>652</v>
      </c>
      <c r="C225" s="492">
        <v>5000</v>
      </c>
      <c r="D225" s="469"/>
      <c r="E225" s="469"/>
      <c r="G225" s="410"/>
      <c r="H225" s="410"/>
      <c r="I225" s="334"/>
      <c r="J225" s="410"/>
      <c r="K225" s="334"/>
      <c r="L225" s="410"/>
      <c r="M225" s="334"/>
      <c r="N225" s="492"/>
      <c r="O225" s="470">
        <f aca="true" t="shared" si="29" ref="O225:O315">C225+N225</f>
        <v>5000</v>
      </c>
      <c r="P225" s="470"/>
      <c r="Q225" s="462">
        <f t="shared" si="27"/>
        <v>5000</v>
      </c>
      <c r="R225" s="470">
        <v>-3420</v>
      </c>
      <c r="S225" s="462">
        <f t="shared" si="28"/>
        <v>1580</v>
      </c>
      <c r="T225" s="462"/>
      <c r="U225" s="537">
        <f t="shared" si="26"/>
        <v>1580</v>
      </c>
      <c r="V225" s="549"/>
      <c r="W225" s="537">
        <f t="shared" si="25"/>
        <v>1580</v>
      </c>
      <c r="X225" s="587"/>
      <c r="Y225" s="592">
        <f t="shared" si="25"/>
        <v>1580</v>
      </c>
    </row>
    <row r="226" spans="1:25" ht="30.75" customHeight="1" outlineLevel="1">
      <c r="A226" s="471"/>
      <c r="B226" s="513" t="s">
        <v>653</v>
      </c>
      <c r="C226" s="492">
        <v>3420</v>
      </c>
      <c r="D226" s="469"/>
      <c r="E226" s="469"/>
      <c r="G226" s="410"/>
      <c r="H226" s="410"/>
      <c r="I226" s="334"/>
      <c r="J226" s="410"/>
      <c r="K226" s="334"/>
      <c r="L226" s="410"/>
      <c r="M226" s="334"/>
      <c r="N226" s="492"/>
      <c r="O226" s="470">
        <f t="shared" si="29"/>
        <v>3420</v>
      </c>
      <c r="P226" s="470"/>
      <c r="Q226" s="462">
        <f t="shared" si="27"/>
        <v>3420</v>
      </c>
      <c r="R226" s="470">
        <v>-3140</v>
      </c>
      <c r="S226" s="462">
        <f t="shared" si="28"/>
        <v>280</v>
      </c>
      <c r="T226" s="462"/>
      <c r="U226" s="537">
        <f t="shared" si="26"/>
        <v>280</v>
      </c>
      <c r="V226" s="549"/>
      <c r="W226" s="537">
        <f t="shared" si="25"/>
        <v>280</v>
      </c>
      <c r="X226" s="587"/>
      <c r="Y226" s="592">
        <f t="shared" si="25"/>
        <v>280</v>
      </c>
    </row>
    <row r="227" spans="1:25" ht="19.5" customHeight="1" outlineLevel="1">
      <c r="A227" s="471"/>
      <c r="B227" s="513" t="s">
        <v>654</v>
      </c>
      <c r="C227" s="492"/>
      <c r="D227" s="469"/>
      <c r="E227" s="469"/>
      <c r="G227" s="410"/>
      <c r="H227" s="410"/>
      <c r="I227" s="334"/>
      <c r="J227" s="410"/>
      <c r="K227" s="334"/>
      <c r="L227" s="410"/>
      <c r="M227" s="334"/>
      <c r="N227" s="492"/>
      <c r="O227" s="470"/>
      <c r="P227" s="470"/>
      <c r="Q227" s="462"/>
      <c r="R227" s="470">
        <v>1500</v>
      </c>
      <c r="S227" s="462">
        <v>1500</v>
      </c>
      <c r="T227" s="462"/>
      <c r="U227" s="537">
        <f t="shared" si="26"/>
        <v>1500</v>
      </c>
      <c r="V227" s="549"/>
      <c r="W227" s="537">
        <f t="shared" si="25"/>
        <v>1500</v>
      </c>
      <c r="X227" s="587"/>
      <c r="Y227" s="592">
        <f t="shared" si="25"/>
        <v>1500</v>
      </c>
    </row>
    <row r="228" spans="1:25" ht="31.5" outlineLevel="1">
      <c r="A228" s="471"/>
      <c r="B228" s="513" t="s">
        <v>655</v>
      </c>
      <c r="C228" s="492">
        <v>3000</v>
      </c>
      <c r="D228" s="469"/>
      <c r="E228" s="469"/>
      <c r="G228" s="410"/>
      <c r="H228" s="410"/>
      <c r="I228" s="334"/>
      <c r="J228" s="410"/>
      <c r="K228" s="334"/>
      <c r="L228" s="410"/>
      <c r="M228" s="334"/>
      <c r="N228" s="492"/>
      <c r="O228" s="470">
        <f t="shared" si="29"/>
        <v>3000</v>
      </c>
      <c r="P228" s="470"/>
      <c r="Q228" s="462">
        <f t="shared" si="27"/>
        <v>3000</v>
      </c>
      <c r="R228" s="470">
        <v>-2604</v>
      </c>
      <c r="S228" s="462">
        <f t="shared" si="28"/>
        <v>396</v>
      </c>
      <c r="T228" s="462"/>
      <c r="U228" s="537">
        <f t="shared" si="26"/>
        <v>396</v>
      </c>
      <c r="V228" s="549"/>
      <c r="W228" s="537">
        <f t="shared" si="25"/>
        <v>396</v>
      </c>
      <c r="X228" s="587"/>
      <c r="Y228" s="592">
        <f t="shared" si="25"/>
        <v>396</v>
      </c>
    </row>
    <row r="229" spans="1:25" ht="31.5" outlineLevel="1">
      <c r="A229" s="471"/>
      <c r="B229" s="513" t="s">
        <v>656</v>
      </c>
      <c r="C229" s="492"/>
      <c r="D229" s="469"/>
      <c r="E229" s="469"/>
      <c r="G229" s="410"/>
      <c r="H229" s="410"/>
      <c r="I229" s="334"/>
      <c r="J229" s="410"/>
      <c r="K229" s="334"/>
      <c r="L229" s="410"/>
      <c r="M229" s="334"/>
      <c r="N229" s="492"/>
      <c r="O229" s="470"/>
      <c r="P229" s="470"/>
      <c r="Q229" s="462"/>
      <c r="R229" s="470">
        <v>546</v>
      </c>
      <c r="S229" s="462">
        <v>546</v>
      </c>
      <c r="T229" s="462"/>
      <c r="U229" s="537">
        <f t="shared" si="26"/>
        <v>546</v>
      </c>
      <c r="V229" s="549"/>
      <c r="W229" s="537">
        <f t="shared" si="25"/>
        <v>546</v>
      </c>
      <c r="X229" s="587"/>
      <c r="Y229" s="592">
        <f t="shared" si="25"/>
        <v>546</v>
      </c>
    </row>
    <row r="230" spans="1:25" ht="31.5" outlineLevel="1">
      <c r="A230" s="471"/>
      <c r="B230" s="513" t="s">
        <v>657</v>
      </c>
      <c r="C230" s="492"/>
      <c r="D230" s="469"/>
      <c r="E230" s="469"/>
      <c r="G230" s="410"/>
      <c r="H230" s="410"/>
      <c r="I230" s="334"/>
      <c r="J230" s="410"/>
      <c r="K230" s="334"/>
      <c r="L230" s="410"/>
      <c r="M230" s="334"/>
      <c r="N230" s="492"/>
      <c r="O230" s="470"/>
      <c r="P230" s="470"/>
      <c r="Q230" s="462"/>
      <c r="R230" s="470">
        <v>229</v>
      </c>
      <c r="S230" s="462">
        <v>229</v>
      </c>
      <c r="T230" s="462"/>
      <c r="U230" s="537">
        <f t="shared" si="26"/>
        <v>229</v>
      </c>
      <c r="V230" s="549"/>
      <c r="W230" s="537">
        <f t="shared" si="25"/>
        <v>229</v>
      </c>
      <c r="X230" s="587"/>
      <c r="Y230" s="592">
        <f t="shared" si="25"/>
        <v>229</v>
      </c>
    </row>
    <row r="231" spans="1:25" ht="15.75" hidden="1" outlineLevel="1">
      <c r="A231" s="471"/>
      <c r="B231" s="513" t="s">
        <v>123</v>
      </c>
      <c r="C231" s="492">
        <v>1400</v>
      </c>
      <c r="D231" s="469"/>
      <c r="E231" s="469"/>
      <c r="G231" s="410"/>
      <c r="H231" s="410"/>
      <c r="I231" s="334"/>
      <c r="J231" s="410"/>
      <c r="K231" s="334"/>
      <c r="L231" s="410"/>
      <c r="M231" s="334"/>
      <c r="N231" s="492"/>
      <c r="O231" s="470">
        <f t="shared" si="29"/>
        <v>1400</v>
      </c>
      <c r="P231" s="470"/>
      <c r="Q231" s="462">
        <f t="shared" si="27"/>
        <v>1400</v>
      </c>
      <c r="R231" s="470">
        <v>-1400</v>
      </c>
      <c r="S231" s="462">
        <f t="shared" si="28"/>
        <v>0</v>
      </c>
      <c r="T231" s="462"/>
      <c r="U231" s="537">
        <f t="shared" si="26"/>
        <v>0</v>
      </c>
      <c r="V231" s="549"/>
      <c r="W231" s="537">
        <f t="shared" si="25"/>
        <v>0</v>
      </c>
      <c r="X231" s="587"/>
      <c r="Y231" s="592">
        <f t="shared" si="25"/>
        <v>0</v>
      </c>
    </row>
    <row r="232" spans="1:25" ht="34.5" customHeight="1" outlineLevel="1">
      <c r="A232" s="471"/>
      <c r="B232" s="513" t="s">
        <v>967</v>
      </c>
      <c r="C232" s="492"/>
      <c r="D232" s="469"/>
      <c r="E232" s="469"/>
      <c r="G232" s="410"/>
      <c r="H232" s="410"/>
      <c r="I232" s="334"/>
      <c r="J232" s="410"/>
      <c r="K232" s="334"/>
      <c r="L232" s="410"/>
      <c r="M232" s="334"/>
      <c r="N232" s="492"/>
      <c r="O232" s="470"/>
      <c r="P232" s="470"/>
      <c r="Q232" s="462"/>
      <c r="R232" s="470">
        <v>105</v>
      </c>
      <c r="S232" s="462">
        <v>105</v>
      </c>
      <c r="T232" s="462"/>
      <c r="U232" s="537">
        <f t="shared" si="26"/>
        <v>105</v>
      </c>
      <c r="V232" s="549"/>
      <c r="W232" s="537">
        <f t="shared" si="25"/>
        <v>105</v>
      </c>
      <c r="X232" s="587"/>
      <c r="Y232" s="592">
        <f t="shared" si="25"/>
        <v>105</v>
      </c>
    </row>
    <row r="233" spans="1:25" ht="15.75" outlineLevel="1">
      <c r="A233" s="471"/>
      <c r="B233" s="513" t="s">
        <v>658</v>
      </c>
      <c r="C233" s="492">
        <v>600</v>
      </c>
      <c r="D233" s="469"/>
      <c r="E233" s="469"/>
      <c r="G233" s="410"/>
      <c r="H233" s="410"/>
      <c r="I233" s="334"/>
      <c r="J233" s="410"/>
      <c r="K233" s="334"/>
      <c r="L233" s="410"/>
      <c r="M233" s="334"/>
      <c r="N233" s="492"/>
      <c r="O233" s="470">
        <f t="shared" si="29"/>
        <v>600</v>
      </c>
      <c r="P233" s="470"/>
      <c r="Q233" s="462">
        <f t="shared" si="27"/>
        <v>600</v>
      </c>
      <c r="R233" s="470">
        <f>-600+1900</f>
        <v>1300</v>
      </c>
      <c r="S233" s="462">
        <f t="shared" si="28"/>
        <v>1900</v>
      </c>
      <c r="T233" s="462"/>
      <c r="U233" s="537">
        <f t="shared" si="26"/>
        <v>1900</v>
      </c>
      <c r="V233" s="549"/>
      <c r="W233" s="537">
        <f t="shared" si="25"/>
        <v>1900</v>
      </c>
      <c r="X233" s="587"/>
      <c r="Y233" s="592">
        <f t="shared" si="25"/>
        <v>1900</v>
      </c>
    </row>
    <row r="234" spans="1:25" ht="15.75" outlineLevel="1">
      <c r="A234" s="471"/>
      <c r="B234" s="564" t="s">
        <v>659</v>
      </c>
      <c r="C234" s="499">
        <f>SUM(C235:C251)</f>
        <v>55800</v>
      </c>
      <c r="D234" s="469"/>
      <c r="E234" s="469"/>
      <c r="G234" s="410"/>
      <c r="H234" s="410"/>
      <c r="I234" s="334"/>
      <c r="J234" s="410"/>
      <c r="K234" s="334"/>
      <c r="L234" s="410"/>
      <c r="M234" s="334"/>
      <c r="N234" s="499">
        <f>SUM(N235:N251)</f>
        <v>0</v>
      </c>
      <c r="O234" s="457">
        <f t="shared" si="29"/>
        <v>55800</v>
      </c>
      <c r="P234" s="457">
        <v>0</v>
      </c>
      <c r="Q234" s="455">
        <f t="shared" si="27"/>
        <v>55800</v>
      </c>
      <c r="R234" s="457">
        <f>SUM(R235:R251)+R252</f>
        <v>5600</v>
      </c>
      <c r="S234" s="457">
        <f>SUM(S235:S251)+S252</f>
        <v>61400</v>
      </c>
      <c r="T234" s="457">
        <f>SUM(T235:T251)+T252</f>
        <v>0</v>
      </c>
      <c r="U234" s="499">
        <f t="shared" si="26"/>
        <v>61400</v>
      </c>
      <c r="V234" s="499">
        <f>SUM(V236:V252)</f>
        <v>-500</v>
      </c>
      <c r="W234" s="538">
        <f t="shared" si="25"/>
        <v>60900</v>
      </c>
      <c r="X234" s="588">
        <f>SUM(X236:X252)</f>
        <v>0</v>
      </c>
      <c r="Y234" s="498">
        <f t="shared" si="25"/>
        <v>60900</v>
      </c>
    </row>
    <row r="235" spans="1:25" ht="38.25" customHeight="1" hidden="1" outlineLevel="1">
      <c r="A235" s="471"/>
      <c r="B235" s="514" t="s">
        <v>124</v>
      </c>
      <c r="C235" s="492">
        <v>1700</v>
      </c>
      <c r="D235" s="469"/>
      <c r="E235" s="469"/>
      <c r="G235" s="410"/>
      <c r="H235" s="410"/>
      <c r="I235" s="334"/>
      <c r="J235" s="410"/>
      <c r="K235" s="334"/>
      <c r="L235" s="410"/>
      <c r="M235" s="334"/>
      <c r="N235" s="492"/>
      <c r="O235" s="470">
        <f t="shared" si="29"/>
        <v>1700</v>
      </c>
      <c r="P235" s="470"/>
      <c r="Q235" s="462">
        <f t="shared" si="27"/>
        <v>1700</v>
      </c>
      <c r="R235" s="470">
        <v>-1700</v>
      </c>
      <c r="S235" s="462">
        <f t="shared" si="28"/>
        <v>0</v>
      </c>
      <c r="T235" s="462"/>
      <c r="U235" s="537">
        <f t="shared" si="26"/>
        <v>0</v>
      </c>
      <c r="V235" s="549"/>
      <c r="W235" s="538">
        <f t="shared" si="25"/>
        <v>0</v>
      </c>
      <c r="X235" s="587"/>
      <c r="Y235" s="498">
        <f t="shared" si="25"/>
        <v>0</v>
      </c>
    </row>
    <row r="236" spans="1:25" ht="30" customHeight="1" outlineLevel="1">
      <c r="A236" s="471"/>
      <c r="B236" s="514" t="s">
        <v>840</v>
      </c>
      <c r="C236" s="492"/>
      <c r="D236" s="469"/>
      <c r="E236" s="469"/>
      <c r="G236" s="410"/>
      <c r="H236" s="410"/>
      <c r="I236" s="334"/>
      <c r="J236" s="410"/>
      <c r="K236" s="334"/>
      <c r="L236" s="410"/>
      <c r="M236" s="334"/>
      <c r="N236" s="492"/>
      <c r="O236" s="470"/>
      <c r="P236" s="470"/>
      <c r="Q236" s="462"/>
      <c r="R236" s="470">
        <v>700</v>
      </c>
      <c r="S236" s="462">
        <v>700</v>
      </c>
      <c r="T236" s="462"/>
      <c r="U236" s="537">
        <f t="shared" si="26"/>
        <v>700</v>
      </c>
      <c r="V236" s="549"/>
      <c r="W236" s="537">
        <f t="shared" si="25"/>
        <v>700</v>
      </c>
      <c r="X236" s="587"/>
      <c r="Y236" s="592">
        <f t="shared" si="25"/>
        <v>700</v>
      </c>
    </row>
    <row r="237" spans="1:25" ht="30" customHeight="1" outlineLevel="1">
      <c r="A237" s="471"/>
      <c r="B237" s="514" t="s">
        <v>917</v>
      </c>
      <c r="C237" s="492"/>
      <c r="D237" s="469"/>
      <c r="E237" s="469"/>
      <c r="G237" s="410"/>
      <c r="H237" s="410"/>
      <c r="I237" s="334"/>
      <c r="J237" s="410"/>
      <c r="K237" s="334"/>
      <c r="L237" s="410"/>
      <c r="M237" s="334"/>
      <c r="N237" s="492"/>
      <c r="O237" s="470"/>
      <c r="P237" s="470"/>
      <c r="Q237" s="462"/>
      <c r="R237" s="470">
        <v>1050</v>
      </c>
      <c r="S237" s="462">
        <v>1050</v>
      </c>
      <c r="T237" s="462"/>
      <c r="U237" s="537">
        <f t="shared" si="26"/>
        <v>1050</v>
      </c>
      <c r="V237" s="549"/>
      <c r="W237" s="537">
        <f t="shared" si="25"/>
        <v>1050</v>
      </c>
      <c r="X237" s="587"/>
      <c r="Y237" s="592">
        <f t="shared" si="25"/>
        <v>1050</v>
      </c>
    </row>
    <row r="238" spans="1:25" ht="30.75" customHeight="1" outlineLevel="1">
      <c r="A238" s="471"/>
      <c r="B238" s="514" t="s">
        <v>918</v>
      </c>
      <c r="C238" s="492"/>
      <c r="D238" s="469"/>
      <c r="E238" s="469"/>
      <c r="G238" s="410"/>
      <c r="H238" s="410"/>
      <c r="I238" s="334"/>
      <c r="J238" s="410"/>
      <c r="K238" s="334"/>
      <c r="L238" s="410"/>
      <c r="M238" s="334"/>
      <c r="N238" s="492"/>
      <c r="O238" s="470"/>
      <c r="P238" s="470"/>
      <c r="Q238" s="462"/>
      <c r="R238" s="470">
        <v>200</v>
      </c>
      <c r="S238" s="462">
        <v>200</v>
      </c>
      <c r="T238" s="462"/>
      <c r="U238" s="537">
        <f t="shared" si="26"/>
        <v>200</v>
      </c>
      <c r="V238" s="549"/>
      <c r="W238" s="537">
        <f t="shared" si="25"/>
        <v>200</v>
      </c>
      <c r="X238" s="587"/>
      <c r="Y238" s="592">
        <f t="shared" si="25"/>
        <v>200</v>
      </c>
    </row>
    <row r="239" spans="1:25" ht="32.25" customHeight="1" outlineLevel="1">
      <c r="A239" s="471"/>
      <c r="B239" s="514" t="s">
        <v>919</v>
      </c>
      <c r="C239" s="492"/>
      <c r="D239" s="469"/>
      <c r="E239" s="469"/>
      <c r="G239" s="410"/>
      <c r="H239" s="410"/>
      <c r="I239" s="334"/>
      <c r="J239" s="410"/>
      <c r="K239" s="334"/>
      <c r="L239" s="410"/>
      <c r="M239" s="334"/>
      <c r="N239" s="492"/>
      <c r="O239" s="470"/>
      <c r="P239" s="470"/>
      <c r="Q239" s="462"/>
      <c r="R239" s="470">
        <v>200</v>
      </c>
      <c r="S239" s="462">
        <v>200</v>
      </c>
      <c r="T239" s="462"/>
      <c r="U239" s="537">
        <f t="shared" si="26"/>
        <v>200</v>
      </c>
      <c r="V239" s="549"/>
      <c r="W239" s="537">
        <f t="shared" si="25"/>
        <v>200</v>
      </c>
      <c r="X239" s="587"/>
      <c r="Y239" s="592">
        <f t="shared" si="25"/>
        <v>200</v>
      </c>
    </row>
    <row r="240" spans="1:25" ht="30.75" customHeight="1" outlineLevel="1">
      <c r="A240" s="471"/>
      <c r="B240" s="514" t="s">
        <v>184</v>
      </c>
      <c r="C240" s="492">
        <v>6700</v>
      </c>
      <c r="D240" s="469"/>
      <c r="E240" s="469"/>
      <c r="G240" s="410"/>
      <c r="H240" s="410"/>
      <c r="I240" s="334"/>
      <c r="J240" s="410"/>
      <c r="K240" s="334"/>
      <c r="L240" s="410"/>
      <c r="M240" s="334"/>
      <c r="N240" s="492"/>
      <c r="O240" s="470">
        <f t="shared" si="29"/>
        <v>6700</v>
      </c>
      <c r="P240" s="470"/>
      <c r="Q240" s="462">
        <f t="shared" si="27"/>
        <v>6700</v>
      </c>
      <c r="R240" s="470">
        <v>200</v>
      </c>
      <c r="S240" s="462">
        <f t="shared" si="28"/>
        <v>6900</v>
      </c>
      <c r="T240" s="462"/>
      <c r="U240" s="537">
        <f t="shared" si="26"/>
        <v>6900</v>
      </c>
      <c r="V240" s="549"/>
      <c r="W240" s="537">
        <f t="shared" si="25"/>
        <v>6900</v>
      </c>
      <c r="X240" s="587"/>
      <c r="Y240" s="592">
        <f t="shared" si="25"/>
        <v>6900</v>
      </c>
    </row>
    <row r="241" spans="1:25" ht="33" customHeight="1" outlineLevel="1">
      <c r="A241" s="471"/>
      <c r="B241" s="514" t="s">
        <v>125</v>
      </c>
      <c r="C241" s="492">
        <v>7000</v>
      </c>
      <c r="D241" s="469"/>
      <c r="E241" s="469"/>
      <c r="G241" s="410"/>
      <c r="H241" s="410"/>
      <c r="I241" s="334"/>
      <c r="J241" s="410"/>
      <c r="K241" s="334"/>
      <c r="L241" s="410"/>
      <c r="M241" s="334"/>
      <c r="N241" s="492"/>
      <c r="O241" s="470">
        <f t="shared" si="29"/>
        <v>7000</v>
      </c>
      <c r="P241" s="470"/>
      <c r="Q241" s="462">
        <f t="shared" si="27"/>
        <v>7000</v>
      </c>
      <c r="R241" s="470">
        <v>-6500</v>
      </c>
      <c r="S241" s="462">
        <f t="shared" si="28"/>
        <v>500</v>
      </c>
      <c r="T241" s="462"/>
      <c r="U241" s="537">
        <f t="shared" si="26"/>
        <v>500</v>
      </c>
      <c r="V241" s="549"/>
      <c r="W241" s="537">
        <f t="shared" si="25"/>
        <v>500</v>
      </c>
      <c r="X241" s="587"/>
      <c r="Y241" s="592">
        <f t="shared" si="25"/>
        <v>500</v>
      </c>
    </row>
    <row r="242" spans="1:25" ht="31.5" outlineLevel="1">
      <c r="A242" s="471"/>
      <c r="B242" s="514" t="s">
        <v>185</v>
      </c>
      <c r="C242" s="492">
        <v>21000</v>
      </c>
      <c r="D242" s="469"/>
      <c r="E242" s="469"/>
      <c r="G242" s="410"/>
      <c r="H242" s="410"/>
      <c r="I242" s="334"/>
      <c r="J242" s="410"/>
      <c r="K242" s="334"/>
      <c r="L242" s="410"/>
      <c r="M242" s="334"/>
      <c r="N242" s="492"/>
      <c r="O242" s="470">
        <f t="shared" si="29"/>
        <v>21000</v>
      </c>
      <c r="P242" s="470"/>
      <c r="Q242" s="462">
        <f t="shared" si="27"/>
        <v>21000</v>
      </c>
      <c r="R242" s="470">
        <v>350</v>
      </c>
      <c r="S242" s="462">
        <f t="shared" si="28"/>
        <v>21350</v>
      </c>
      <c r="T242" s="462"/>
      <c r="U242" s="537">
        <f t="shared" si="26"/>
        <v>21350</v>
      </c>
      <c r="V242" s="549">
        <v>1500</v>
      </c>
      <c r="W242" s="537">
        <f t="shared" si="25"/>
        <v>22850</v>
      </c>
      <c r="X242" s="587"/>
      <c r="Y242" s="592">
        <f t="shared" si="25"/>
        <v>22850</v>
      </c>
    </row>
    <row r="243" spans="1:25" ht="32.25" customHeight="1" outlineLevel="1">
      <c r="A243" s="471"/>
      <c r="B243" s="603" t="s">
        <v>920</v>
      </c>
      <c r="C243" s="492"/>
      <c r="D243" s="469"/>
      <c r="E243" s="469"/>
      <c r="G243" s="410"/>
      <c r="H243" s="410"/>
      <c r="I243" s="334"/>
      <c r="J243" s="410"/>
      <c r="K243" s="334"/>
      <c r="L243" s="410"/>
      <c r="M243" s="334"/>
      <c r="N243" s="492"/>
      <c r="O243" s="470"/>
      <c r="P243" s="470"/>
      <c r="Q243" s="462"/>
      <c r="R243" s="470">
        <v>2000</v>
      </c>
      <c r="S243" s="462">
        <f t="shared" si="28"/>
        <v>2000</v>
      </c>
      <c r="T243" s="462"/>
      <c r="U243" s="537">
        <f t="shared" si="26"/>
        <v>2000</v>
      </c>
      <c r="V243" s="549"/>
      <c r="W243" s="537">
        <f t="shared" si="25"/>
        <v>2000</v>
      </c>
      <c r="X243" s="587"/>
      <c r="Y243" s="592">
        <f t="shared" si="25"/>
        <v>2000</v>
      </c>
    </row>
    <row r="244" spans="1:25" ht="15.75" customHeight="1" hidden="1" outlineLevel="1">
      <c r="A244" s="471"/>
      <c r="B244" s="604" t="s">
        <v>186</v>
      </c>
      <c r="C244" s="492">
        <v>600</v>
      </c>
      <c r="D244" s="469"/>
      <c r="E244" s="469"/>
      <c r="G244" s="410"/>
      <c r="H244" s="410"/>
      <c r="I244" s="334"/>
      <c r="J244" s="410"/>
      <c r="K244" s="334"/>
      <c r="L244" s="410"/>
      <c r="M244" s="334"/>
      <c r="N244" s="492"/>
      <c r="O244" s="470">
        <f t="shared" si="29"/>
        <v>600</v>
      </c>
      <c r="P244" s="470"/>
      <c r="Q244" s="462">
        <f t="shared" si="27"/>
        <v>600</v>
      </c>
      <c r="R244" s="470">
        <v>-600</v>
      </c>
      <c r="S244" s="462">
        <f t="shared" si="28"/>
        <v>0</v>
      </c>
      <c r="T244" s="462"/>
      <c r="U244" s="537">
        <f t="shared" si="26"/>
        <v>0</v>
      </c>
      <c r="V244" s="549"/>
      <c r="W244" s="537">
        <f t="shared" si="25"/>
        <v>0</v>
      </c>
      <c r="X244" s="587"/>
      <c r="Y244" s="592">
        <f t="shared" si="25"/>
        <v>0</v>
      </c>
    </row>
    <row r="245" spans="1:25" ht="15.75" hidden="1" outlineLevel="1">
      <c r="A245" s="471"/>
      <c r="B245" s="604" t="s">
        <v>921</v>
      </c>
      <c r="C245" s="492">
        <v>500</v>
      </c>
      <c r="D245" s="469"/>
      <c r="E245" s="469"/>
      <c r="G245" s="410"/>
      <c r="H245" s="410"/>
      <c r="I245" s="334"/>
      <c r="J245" s="410"/>
      <c r="K245" s="334"/>
      <c r="L245" s="410"/>
      <c r="M245" s="334"/>
      <c r="N245" s="492"/>
      <c r="O245" s="470">
        <f t="shared" si="29"/>
        <v>500</v>
      </c>
      <c r="P245" s="470"/>
      <c r="Q245" s="462">
        <f t="shared" si="27"/>
        <v>500</v>
      </c>
      <c r="R245" s="470">
        <v>-500</v>
      </c>
      <c r="S245" s="462">
        <f t="shared" si="28"/>
        <v>0</v>
      </c>
      <c r="T245" s="462"/>
      <c r="U245" s="537">
        <f t="shared" si="26"/>
        <v>0</v>
      </c>
      <c r="V245" s="549"/>
      <c r="W245" s="537">
        <f t="shared" si="25"/>
        <v>0</v>
      </c>
      <c r="X245" s="587"/>
      <c r="Y245" s="592">
        <f t="shared" si="25"/>
        <v>0</v>
      </c>
    </row>
    <row r="246" spans="1:25" ht="47.25" outlineLevel="1">
      <c r="A246" s="471"/>
      <c r="B246" s="604" t="s">
        <v>499</v>
      </c>
      <c r="C246" s="492">
        <v>8500</v>
      </c>
      <c r="D246" s="469"/>
      <c r="E246" s="469"/>
      <c r="G246" s="410"/>
      <c r="H246" s="410"/>
      <c r="I246" s="334"/>
      <c r="J246" s="410"/>
      <c r="K246" s="334"/>
      <c r="L246" s="410"/>
      <c r="M246" s="334"/>
      <c r="N246" s="492"/>
      <c r="O246" s="470">
        <f t="shared" si="29"/>
        <v>8500</v>
      </c>
      <c r="P246" s="470"/>
      <c r="Q246" s="462">
        <f t="shared" si="27"/>
        <v>8500</v>
      </c>
      <c r="R246" s="470">
        <v>-3000</v>
      </c>
      <c r="S246" s="462">
        <f t="shared" si="28"/>
        <v>5500</v>
      </c>
      <c r="T246" s="462"/>
      <c r="U246" s="537">
        <f t="shared" si="26"/>
        <v>5500</v>
      </c>
      <c r="V246" s="549"/>
      <c r="W246" s="537">
        <f t="shared" si="25"/>
        <v>5500</v>
      </c>
      <c r="X246" s="587"/>
      <c r="Y246" s="592">
        <f t="shared" si="25"/>
        <v>5500</v>
      </c>
    </row>
    <row r="247" spans="1:25" ht="15.75" hidden="1" outlineLevel="1">
      <c r="A247" s="471"/>
      <c r="B247" s="604" t="s">
        <v>1039</v>
      </c>
      <c r="C247" s="492">
        <v>7000</v>
      </c>
      <c r="D247" s="469"/>
      <c r="E247" s="469"/>
      <c r="G247" s="410"/>
      <c r="H247" s="410"/>
      <c r="I247" s="334"/>
      <c r="J247" s="410"/>
      <c r="K247" s="334"/>
      <c r="L247" s="410"/>
      <c r="M247" s="334"/>
      <c r="N247" s="492"/>
      <c r="O247" s="470">
        <f t="shared" si="29"/>
        <v>7000</v>
      </c>
      <c r="P247" s="470"/>
      <c r="Q247" s="462">
        <f t="shared" si="27"/>
        <v>7000</v>
      </c>
      <c r="R247" s="470">
        <v>-7000</v>
      </c>
      <c r="S247" s="462">
        <f t="shared" si="28"/>
        <v>0</v>
      </c>
      <c r="T247" s="462"/>
      <c r="U247" s="537">
        <f t="shared" si="26"/>
        <v>0</v>
      </c>
      <c r="V247" s="549"/>
      <c r="W247" s="537">
        <f t="shared" si="25"/>
        <v>0</v>
      </c>
      <c r="X247" s="587"/>
      <c r="Y247" s="592">
        <f t="shared" si="25"/>
        <v>0</v>
      </c>
    </row>
    <row r="248" spans="1:25" ht="15.75" hidden="1" outlineLevel="1">
      <c r="A248" s="471"/>
      <c r="B248" s="604" t="s">
        <v>1040</v>
      </c>
      <c r="C248" s="492">
        <v>1000</v>
      </c>
      <c r="D248" s="469"/>
      <c r="E248" s="469"/>
      <c r="G248" s="410"/>
      <c r="H248" s="410"/>
      <c r="I248" s="334"/>
      <c r="J248" s="410"/>
      <c r="K248" s="334"/>
      <c r="L248" s="410"/>
      <c r="M248" s="334"/>
      <c r="N248" s="492"/>
      <c r="O248" s="470">
        <f t="shared" si="29"/>
        <v>1000</v>
      </c>
      <c r="P248" s="470"/>
      <c r="Q248" s="462">
        <f t="shared" si="27"/>
        <v>1000</v>
      </c>
      <c r="R248" s="470">
        <v>-1000</v>
      </c>
      <c r="S248" s="462">
        <f t="shared" si="28"/>
        <v>0</v>
      </c>
      <c r="T248" s="462"/>
      <c r="U248" s="537">
        <f t="shared" si="26"/>
        <v>0</v>
      </c>
      <c r="V248" s="549"/>
      <c r="W248" s="537">
        <f t="shared" si="25"/>
        <v>0</v>
      </c>
      <c r="X248" s="587"/>
      <c r="Y248" s="592">
        <f t="shared" si="25"/>
        <v>0</v>
      </c>
    </row>
    <row r="249" spans="1:25" ht="31.5" hidden="1" outlineLevel="1">
      <c r="A249" s="471"/>
      <c r="B249" s="604" t="s">
        <v>130</v>
      </c>
      <c r="C249" s="492">
        <v>500</v>
      </c>
      <c r="D249" s="469"/>
      <c r="E249" s="469"/>
      <c r="G249" s="410"/>
      <c r="H249" s="410"/>
      <c r="I249" s="334"/>
      <c r="J249" s="410"/>
      <c r="K249" s="334"/>
      <c r="L249" s="410"/>
      <c r="M249" s="334"/>
      <c r="N249" s="492"/>
      <c r="O249" s="470">
        <f t="shared" si="29"/>
        <v>500</v>
      </c>
      <c r="P249" s="470"/>
      <c r="Q249" s="462">
        <f t="shared" si="27"/>
        <v>500</v>
      </c>
      <c r="R249" s="470">
        <v>-500</v>
      </c>
      <c r="S249" s="462">
        <f t="shared" si="28"/>
        <v>0</v>
      </c>
      <c r="T249" s="462"/>
      <c r="U249" s="537">
        <f t="shared" si="26"/>
        <v>0</v>
      </c>
      <c r="V249" s="549"/>
      <c r="W249" s="537">
        <f t="shared" si="25"/>
        <v>0</v>
      </c>
      <c r="X249" s="587"/>
      <c r="Y249" s="592">
        <f t="shared" si="25"/>
        <v>0</v>
      </c>
    </row>
    <row r="250" spans="1:25" ht="47.25" outlineLevel="1">
      <c r="A250" s="471"/>
      <c r="B250" s="604" t="s">
        <v>550</v>
      </c>
      <c r="C250" s="492"/>
      <c r="D250" s="469"/>
      <c r="E250" s="469"/>
      <c r="G250" s="410"/>
      <c r="H250" s="410"/>
      <c r="I250" s="334"/>
      <c r="J250" s="410"/>
      <c r="K250" s="334"/>
      <c r="L250" s="410"/>
      <c r="M250" s="334"/>
      <c r="N250" s="492"/>
      <c r="O250" s="470"/>
      <c r="P250" s="470"/>
      <c r="Q250" s="462"/>
      <c r="R250" s="470">
        <v>19000</v>
      </c>
      <c r="S250" s="462">
        <f t="shared" si="28"/>
        <v>19000</v>
      </c>
      <c r="T250" s="462"/>
      <c r="U250" s="537">
        <f t="shared" si="26"/>
        <v>19000</v>
      </c>
      <c r="V250" s="549">
        <v>-2500</v>
      </c>
      <c r="W250" s="537">
        <f t="shared" si="25"/>
        <v>16500</v>
      </c>
      <c r="X250" s="587"/>
      <c r="Y250" s="592">
        <f t="shared" si="25"/>
        <v>16500</v>
      </c>
    </row>
    <row r="251" spans="1:25" ht="31.5" customHeight="1" outlineLevel="1">
      <c r="A251" s="471"/>
      <c r="B251" s="604" t="s">
        <v>498</v>
      </c>
      <c r="C251" s="492">
        <v>1300</v>
      </c>
      <c r="D251" s="469"/>
      <c r="E251" s="469"/>
      <c r="G251" s="410"/>
      <c r="H251" s="410"/>
      <c r="I251" s="334"/>
      <c r="J251" s="410"/>
      <c r="K251" s="334"/>
      <c r="L251" s="410"/>
      <c r="M251" s="334"/>
      <c r="N251" s="492"/>
      <c r="O251" s="470">
        <f t="shared" si="29"/>
        <v>1300</v>
      </c>
      <c r="P251" s="470"/>
      <c r="Q251" s="462">
        <f t="shared" si="27"/>
        <v>1300</v>
      </c>
      <c r="R251" s="470">
        <v>-1300</v>
      </c>
      <c r="S251" s="462">
        <f t="shared" si="28"/>
        <v>0</v>
      </c>
      <c r="T251" s="462"/>
      <c r="U251" s="537">
        <f t="shared" si="26"/>
        <v>0</v>
      </c>
      <c r="V251" s="492">
        <v>500</v>
      </c>
      <c r="W251" s="537">
        <f t="shared" si="25"/>
        <v>500</v>
      </c>
      <c r="X251" s="589"/>
      <c r="Y251" s="592">
        <f t="shared" si="25"/>
        <v>500</v>
      </c>
    </row>
    <row r="252" spans="1:25" ht="32.25" customHeight="1" outlineLevel="1">
      <c r="A252" s="471"/>
      <c r="B252" s="604" t="s">
        <v>256</v>
      </c>
      <c r="C252" s="492"/>
      <c r="D252" s="469"/>
      <c r="E252" s="469"/>
      <c r="G252" s="410"/>
      <c r="H252" s="410"/>
      <c r="I252" s="334"/>
      <c r="J252" s="410"/>
      <c r="K252" s="334"/>
      <c r="L252" s="410"/>
      <c r="M252" s="334"/>
      <c r="N252" s="492"/>
      <c r="O252" s="470"/>
      <c r="P252" s="470"/>
      <c r="Q252" s="462"/>
      <c r="R252" s="470">
        <v>4000</v>
      </c>
      <c r="S252" s="462">
        <f t="shared" si="28"/>
        <v>4000</v>
      </c>
      <c r="T252" s="462"/>
      <c r="U252" s="537">
        <f t="shared" si="26"/>
        <v>4000</v>
      </c>
      <c r="V252" s="549"/>
      <c r="W252" s="537">
        <f t="shared" si="25"/>
        <v>4000</v>
      </c>
      <c r="X252" s="587"/>
      <c r="Y252" s="592">
        <f t="shared" si="25"/>
        <v>4000</v>
      </c>
    </row>
    <row r="253" spans="1:25" ht="15.75" outlineLevel="1">
      <c r="A253" s="565"/>
      <c r="B253" s="566" t="s">
        <v>660</v>
      </c>
      <c r="C253" s="499">
        <f>SUM(C254:C262)</f>
        <v>11500</v>
      </c>
      <c r="D253" s="469"/>
      <c r="E253" s="469"/>
      <c r="G253" s="410"/>
      <c r="H253" s="410"/>
      <c r="I253" s="334"/>
      <c r="J253" s="410"/>
      <c r="K253" s="334"/>
      <c r="L253" s="410"/>
      <c r="M253" s="334"/>
      <c r="N253" s="499">
        <v>2000</v>
      </c>
      <c r="O253" s="457">
        <f t="shared" si="29"/>
        <v>13500</v>
      </c>
      <c r="P253" s="457">
        <f>SUM(P254:P262)</f>
        <v>0</v>
      </c>
      <c r="Q253" s="455">
        <f t="shared" si="27"/>
        <v>13500</v>
      </c>
      <c r="R253" s="457">
        <f>SUM(R254:R262)</f>
        <v>-6300</v>
      </c>
      <c r="S253" s="455">
        <f t="shared" si="28"/>
        <v>7200</v>
      </c>
      <c r="T253" s="455">
        <f>SUM(T254:T262)</f>
        <v>0</v>
      </c>
      <c r="U253" s="538">
        <f t="shared" si="26"/>
        <v>7200</v>
      </c>
      <c r="V253" s="499">
        <f>SUM(V254:V262)</f>
        <v>0</v>
      </c>
      <c r="W253" s="538">
        <f t="shared" si="25"/>
        <v>7200</v>
      </c>
      <c r="X253" s="588">
        <f>SUM(X254:X262)</f>
        <v>0</v>
      </c>
      <c r="Y253" s="498">
        <f t="shared" si="25"/>
        <v>7200</v>
      </c>
    </row>
    <row r="254" spans="1:25" ht="31.5" outlineLevel="1">
      <c r="A254" s="471"/>
      <c r="B254" s="514" t="s">
        <v>793</v>
      </c>
      <c r="C254" s="492">
        <v>2000</v>
      </c>
      <c r="D254" s="469"/>
      <c r="E254" s="469"/>
      <c r="G254" s="410"/>
      <c r="H254" s="410"/>
      <c r="I254" s="334"/>
      <c r="J254" s="410"/>
      <c r="K254" s="334"/>
      <c r="L254" s="410"/>
      <c r="M254" s="334"/>
      <c r="N254" s="503"/>
      <c r="O254" s="470">
        <f t="shared" si="29"/>
        <v>2000</v>
      </c>
      <c r="P254" s="470"/>
      <c r="Q254" s="462">
        <f t="shared" si="27"/>
        <v>2000</v>
      </c>
      <c r="R254" s="470"/>
      <c r="S254" s="462">
        <f t="shared" si="28"/>
        <v>2000</v>
      </c>
      <c r="T254" s="462"/>
      <c r="U254" s="537">
        <f t="shared" si="26"/>
        <v>2000</v>
      </c>
      <c r="V254" s="549"/>
      <c r="W254" s="537">
        <f t="shared" si="25"/>
        <v>2000</v>
      </c>
      <c r="X254" s="587"/>
      <c r="Y254" s="592">
        <f t="shared" si="25"/>
        <v>2000</v>
      </c>
    </row>
    <row r="255" spans="1:25" ht="31.5" outlineLevel="1">
      <c r="A255" s="471"/>
      <c r="B255" s="514" t="s">
        <v>140</v>
      </c>
      <c r="C255" s="492"/>
      <c r="D255" s="469"/>
      <c r="E255" s="469"/>
      <c r="G255" s="410"/>
      <c r="H255" s="410"/>
      <c r="I255" s="334"/>
      <c r="J255" s="410"/>
      <c r="K255" s="334"/>
      <c r="L255" s="410"/>
      <c r="M255" s="334"/>
      <c r="N255" s="503">
        <v>2000</v>
      </c>
      <c r="O255" s="470">
        <f t="shared" si="29"/>
        <v>2000</v>
      </c>
      <c r="P255" s="470"/>
      <c r="Q255" s="462">
        <f t="shared" si="27"/>
        <v>2000</v>
      </c>
      <c r="R255" s="470"/>
      <c r="S255" s="462">
        <f t="shared" si="28"/>
        <v>2000</v>
      </c>
      <c r="T255" s="462"/>
      <c r="U255" s="537">
        <f t="shared" si="26"/>
        <v>2000</v>
      </c>
      <c r="V255" s="549"/>
      <c r="W255" s="537">
        <f t="shared" si="25"/>
        <v>2000</v>
      </c>
      <c r="X255" s="587"/>
      <c r="Y255" s="592">
        <f t="shared" si="25"/>
        <v>2000</v>
      </c>
    </row>
    <row r="256" spans="1:25" ht="31.5" customHeight="1" hidden="1" outlineLevel="1">
      <c r="A256" s="471"/>
      <c r="B256" s="477" t="s">
        <v>38</v>
      </c>
      <c r="C256" s="492">
        <v>1200</v>
      </c>
      <c r="D256" s="469"/>
      <c r="E256" s="469"/>
      <c r="G256" s="410"/>
      <c r="H256" s="410"/>
      <c r="I256" s="334"/>
      <c r="J256" s="410"/>
      <c r="K256" s="334"/>
      <c r="L256" s="410"/>
      <c r="M256" s="334"/>
      <c r="N256" s="503"/>
      <c r="O256" s="470">
        <f t="shared" si="29"/>
        <v>1200</v>
      </c>
      <c r="P256" s="470"/>
      <c r="Q256" s="462">
        <f t="shared" si="27"/>
        <v>1200</v>
      </c>
      <c r="R256" s="470">
        <v>-1200</v>
      </c>
      <c r="S256" s="462">
        <f t="shared" si="28"/>
        <v>0</v>
      </c>
      <c r="T256" s="462"/>
      <c r="U256" s="537">
        <f t="shared" si="26"/>
        <v>0</v>
      </c>
      <c r="V256" s="549"/>
      <c r="W256" s="537">
        <f t="shared" si="25"/>
        <v>0</v>
      </c>
      <c r="X256" s="587"/>
      <c r="Y256" s="592">
        <f t="shared" si="25"/>
        <v>0</v>
      </c>
    </row>
    <row r="257" spans="1:25" ht="31.5" customHeight="1" hidden="1" outlineLevel="1">
      <c r="A257" s="471"/>
      <c r="B257" s="490" t="s">
        <v>794</v>
      </c>
      <c r="C257" s="492">
        <v>2800</v>
      </c>
      <c r="D257" s="469"/>
      <c r="E257" s="469"/>
      <c r="G257" s="410"/>
      <c r="H257" s="410"/>
      <c r="I257" s="334"/>
      <c r="J257" s="410"/>
      <c r="K257" s="334"/>
      <c r="L257" s="410"/>
      <c r="M257" s="334"/>
      <c r="N257" s="503"/>
      <c r="O257" s="470">
        <f t="shared" si="29"/>
        <v>2800</v>
      </c>
      <c r="P257" s="470"/>
      <c r="Q257" s="462">
        <f t="shared" si="27"/>
        <v>2800</v>
      </c>
      <c r="R257" s="470">
        <v>-2800</v>
      </c>
      <c r="S257" s="462">
        <f t="shared" si="28"/>
        <v>0</v>
      </c>
      <c r="T257" s="462"/>
      <c r="U257" s="537">
        <f t="shared" si="26"/>
        <v>0</v>
      </c>
      <c r="V257" s="549"/>
      <c r="W257" s="537">
        <f t="shared" si="25"/>
        <v>0</v>
      </c>
      <c r="X257" s="587"/>
      <c r="Y257" s="592">
        <f t="shared" si="25"/>
        <v>0</v>
      </c>
    </row>
    <row r="258" spans="1:25" ht="17.25" customHeight="1" hidden="1" outlineLevel="1">
      <c r="A258" s="471"/>
      <c r="B258" s="513" t="s">
        <v>795</v>
      </c>
      <c r="C258" s="492">
        <v>1500</v>
      </c>
      <c r="D258" s="469"/>
      <c r="E258" s="469"/>
      <c r="G258" s="410"/>
      <c r="H258" s="410"/>
      <c r="I258" s="334"/>
      <c r="J258" s="410"/>
      <c r="K258" s="334"/>
      <c r="L258" s="410"/>
      <c r="M258" s="334"/>
      <c r="N258" s="503"/>
      <c r="O258" s="470">
        <f t="shared" si="29"/>
        <v>1500</v>
      </c>
      <c r="P258" s="470"/>
      <c r="Q258" s="462">
        <f t="shared" si="27"/>
        <v>1500</v>
      </c>
      <c r="R258" s="470">
        <f>-1500+3000</f>
        <v>1500</v>
      </c>
      <c r="S258" s="462">
        <f t="shared" si="28"/>
        <v>3000</v>
      </c>
      <c r="T258" s="462"/>
      <c r="U258" s="537">
        <f t="shared" si="26"/>
        <v>3000</v>
      </c>
      <c r="V258" s="549">
        <v>-3000</v>
      </c>
      <c r="W258" s="537">
        <f t="shared" si="25"/>
        <v>0</v>
      </c>
      <c r="X258" s="587"/>
      <c r="Y258" s="592">
        <f t="shared" si="25"/>
        <v>0</v>
      </c>
    </row>
    <row r="259" spans="1:25" ht="15.75" customHeight="1" hidden="1" outlineLevel="1">
      <c r="A259" s="471"/>
      <c r="B259" s="513" t="s">
        <v>684</v>
      </c>
      <c r="C259" s="492">
        <v>1000</v>
      </c>
      <c r="D259" s="469"/>
      <c r="E259" s="469"/>
      <c r="G259" s="410"/>
      <c r="H259" s="410"/>
      <c r="I259" s="334"/>
      <c r="J259" s="410"/>
      <c r="K259" s="334"/>
      <c r="L259" s="410"/>
      <c r="M259" s="334"/>
      <c r="N259" s="503"/>
      <c r="O259" s="470">
        <f t="shared" si="29"/>
        <v>1000</v>
      </c>
      <c r="P259" s="470"/>
      <c r="Q259" s="462">
        <f t="shared" si="27"/>
        <v>1000</v>
      </c>
      <c r="R259" s="470">
        <v>-1000</v>
      </c>
      <c r="S259" s="462">
        <f t="shared" si="28"/>
        <v>0</v>
      </c>
      <c r="T259" s="462"/>
      <c r="U259" s="537">
        <f t="shared" si="26"/>
        <v>0</v>
      </c>
      <c r="V259" s="549"/>
      <c r="W259" s="537">
        <f t="shared" si="25"/>
        <v>0</v>
      </c>
      <c r="X259" s="587"/>
      <c r="Y259" s="592">
        <f t="shared" si="25"/>
        <v>0</v>
      </c>
    </row>
    <row r="260" spans="1:25" ht="31.5" customHeight="1" hidden="1" outlineLevel="1">
      <c r="A260" s="471"/>
      <c r="B260" s="515" t="s">
        <v>610</v>
      </c>
      <c r="C260" s="492">
        <v>1000</v>
      </c>
      <c r="D260" s="469"/>
      <c r="E260" s="469"/>
      <c r="G260" s="410"/>
      <c r="H260" s="410"/>
      <c r="I260" s="334"/>
      <c r="J260" s="410"/>
      <c r="K260" s="334"/>
      <c r="L260" s="410"/>
      <c r="M260" s="334"/>
      <c r="N260" s="503"/>
      <c r="O260" s="470">
        <f t="shared" si="29"/>
        <v>1000</v>
      </c>
      <c r="P260" s="470"/>
      <c r="Q260" s="462">
        <f t="shared" si="27"/>
        <v>1000</v>
      </c>
      <c r="R260" s="470">
        <v>-1000</v>
      </c>
      <c r="S260" s="462">
        <f t="shared" si="28"/>
        <v>0</v>
      </c>
      <c r="T260" s="462"/>
      <c r="U260" s="537">
        <f t="shared" si="26"/>
        <v>0</v>
      </c>
      <c r="V260" s="549"/>
      <c r="W260" s="537">
        <f t="shared" si="25"/>
        <v>0</v>
      </c>
      <c r="X260" s="587"/>
      <c r="Y260" s="592">
        <f t="shared" si="25"/>
        <v>0</v>
      </c>
    </row>
    <row r="261" spans="1:25" ht="15.75" customHeight="1" hidden="1" outlineLevel="1">
      <c r="A261" s="471"/>
      <c r="B261" s="490" t="s">
        <v>683</v>
      </c>
      <c r="C261" s="492">
        <f>SUM(C262)</f>
        <v>1000</v>
      </c>
      <c r="D261" s="469"/>
      <c r="E261" s="469"/>
      <c r="G261" s="410"/>
      <c r="H261" s="410"/>
      <c r="I261" s="334"/>
      <c r="J261" s="410"/>
      <c r="K261" s="334"/>
      <c r="L261" s="410"/>
      <c r="M261" s="334"/>
      <c r="N261" s="503"/>
      <c r="O261" s="470">
        <f t="shared" si="29"/>
        <v>1000</v>
      </c>
      <c r="P261" s="470"/>
      <c r="Q261" s="462">
        <f t="shared" si="27"/>
        <v>1000</v>
      </c>
      <c r="R261" s="470">
        <v>-1000</v>
      </c>
      <c r="S261" s="462">
        <f t="shared" si="28"/>
        <v>0</v>
      </c>
      <c r="T261" s="462"/>
      <c r="U261" s="537">
        <f t="shared" si="26"/>
        <v>0</v>
      </c>
      <c r="V261" s="549"/>
      <c r="W261" s="537">
        <f t="shared" si="25"/>
        <v>0</v>
      </c>
      <c r="X261" s="587"/>
      <c r="Y261" s="592">
        <f t="shared" si="25"/>
        <v>0</v>
      </c>
    </row>
    <row r="262" spans="1:25" ht="15.75" outlineLevel="1">
      <c r="A262" s="471"/>
      <c r="B262" s="513" t="s">
        <v>796</v>
      </c>
      <c r="C262" s="492">
        <v>1000</v>
      </c>
      <c r="D262" s="469"/>
      <c r="E262" s="469"/>
      <c r="G262" s="410"/>
      <c r="H262" s="410"/>
      <c r="I262" s="334"/>
      <c r="J262" s="410"/>
      <c r="K262" s="334"/>
      <c r="L262" s="410"/>
      <c r="M262" s="334"/>
      <c r="N262" s="503"/>
      <c r="O262" s="470">
        <f t="shared" si="29"/>
        <v>1000</v>
      </c>
      <c r="P262" s="470"/>
      <c r="Q262" s="462">
        <f t="shared" si="27"/>
        <v>1000</v>
      </c>
      <c r="R262" s="470">
        <v>-800</v>
      </c>
      <c r="S262" s="462">
        <f t="shared" si="28"/>
        <v>200</v>
      </c>
      <c r="T262" s="462"/>
      <c r="U262" s="537">
        <f t="shared" si="26"/>
        <v>200</v>
      </c>
      <c r="V262" s="549">
        <v>3000</v>
      </c>
      <c r="W262" s="537">
        <f t="shared" si="25"/>
        <v>3200</v>
      </c>
      <c r="X262" s="587"/>
      <c r="Y262" s="592">
        <f t="shared" si="25"/>
        <v>3200</v>
      </c>
    </row>
    <row r="263" spans="1:25" ht="15.75" outlineLevel="1">
      <c r="A263" s="471"/>
      <c r="B263" s="566" t="s">
        <v>661</v>
      </c>
      <c r="C263" s="499">
        <f>SUM(C264:C274)</f>
        <v>35200</v>
      </c>
      <c r="D263" s="469"/>
      <c r="E263" s="469"/>
      <c r="G263" s="410"/>
      <c r="H263" s="410"/>
      <c r="I263" s="334"/>
      <c r="J263" s="410"/>
      <c r="K263" s="334"/>
      <c r="L263" s="410"/>
      <c r="M263" s="334"/>
      <c r="N263" s="499">
        <f>SUM(N264:N274)</f>
        <v>0</v>
      </c>
      <c r="O263" s="457">
        <f t="shared" si="29"/>
        <v>35200</v>
      </c>
      <c r="P263" s="457">
        <v>0</v>
      </c>
      <c r="Q263" s="455">
        <f t="shared" si="27"/>
        <v>35200</v>
      </c>
      <c r="R263" s="457">
        <f>SUM(R264:R274)</f>
        <v>-1991</v>
      </c>
      <c r="S263" s="455">
        <f t="shared" si="28"/>
        <v>33209</v>
      </c>
      <c r="T263" s="455">
        <f>SUM(T264:T274)</f>
        <v>-30488</v>
      </c>
      <c r="U263" s="538">
        <f t="shared" si="26"/>
        <v>2721</v>
      </c>
      <c r="V263" s="499">
        <v>0</v>
      </c>
      <c r="W263" s="538">
        <f t="shared" si="25"/>
        <v>2721</v>
      </c>
      <c r="X263" s="588">
        <v>0</v>
      </c>
      <c r="Y263" s="498">
        <f t="shared" si="25"/>
        <v>2721</v>
      </c>
    </row>
    <row r="264" spans="1:25" ht="31.5" hidden="1" outlineLevel="1">
      <c r="A264" s="471"/>
      <c r="B264" s="467" t="s">
        <v>39</v>
      </c>
      <c r="C264" s="492">
        <v>8000</v>
      </c>
      <c r="D264" s="469"/>
      <c r="E264" s="469"/>
      <c r="G264" s="410"/>
      <c r="H264" s="410"/>
      <c r="I264" s="334"/>
      <c r="J264" s="410"/>
      <c r="K264" s="334"/>
      <c r="L264" s="410"/>
      <c r="M264" s="334"/>
      <c r="N264" s="492"/>
      <c r="O264" s="470">
        <f t="shared" si="29"/>
        <v>8000</v>
      </c>
      <c r="P264" s="470"/>
      <c r="Q264" s="462">
        <f t="shared" si="27"/>
        <v>8000</v>
      </c>
      <c r="R264" s="470">
        <v>0</v>
      </c>
      <c r="S264" s="462">
        <f t="shared" si="28"/>
        <v>8000</v>
      </c>
      <c r="T264" s="462">
        <v>-8000</v>
      </c>
      <c r="U264" s="537">
        <f t="shared" si="26"/>
        <v>0</v>
      </c>
      <c r="V264" s="549"/>
      <c r="W264" s="537">
        <f t="shared" si="25"/>
        <v>0</v>
      </c>
      <c r="X264" s="587"/>
      <c r="Y264" s="592">
        <f t="shared" si="25"/>
        <v>0</v>
      </c>
    </row>
    <row r="265" spans="1:25" ht="31.5" hidden="1" outlineLevel="1">
      <c r="A265" s="471"/>
      <c r="B265" s="516" t="s">
        <v>797</v>
      </c>
      <c r="C265" s="492">
        <v>9000</v>
      </c>
      <c r="D265" s="469"/>
      <c r="E265" s="469"/>
      <c r="G265" s="410"/>
      <c r="H265" s="410"/>
      <c r="I265" s="334"/>
      <c r="J265" s="410"/>
      <c r="K265" s="334"/>
      <c r="L265" s="410"/>
      <c r="M265" s="334"/>
      <c r="N265" s="492"/>
      <c r="O265" s="470">
        <f t="shared" si="29"/>
        <v>9000</v>
      </c>
      <c r="P265" s="470"/>
      <c r="Q265" s="462">
        <f t="shared" si="27"/>
        <v>9000</v>
      </c>
      <c r="R265" s="470">
        <v>-9000</v>
      </c>
      <c r="S265" s="462">
        <f t="shared" si="28"/>
        <v>0</v>
      </c>
      <c r="T265" s="462"/>
      <c r="U265" s="537">
        <f t="shared" si="26"/>
        <v>0</v>
      </c>
      <c r="V265" s="549"/>
      <c r="W265" s="537">
        <f t="shared" si="25"/>
        <v>0</v>
      </c>
      <c r="X265" s="587"/>
      <c r="Y265" s="592">
        <f t="shared" si="25"/>
        <v>0</v>
      </c>
    </row>
    <row r="266" spans="1:25" ht="31.5" outlineLevel="1">
      <c r="A266" s="471"/>
      <c r="B266" s="516" t="s">
        <v>716</v>
      </c>
      <c r="C266" s="492">
        <v>4000</v>
      </c>
      <c r="D266" s="469"/>
      <c r="E266" s="469"/>
      <c r="G266" s="410"/>
      <c r="H266" s="410"/>
      <c r="I266" s="334"/>
      <c r="J266" s="410"/>
      <c r="K266" s="334"/>
      <c r="L266" s="410"/>
      <c r="M266" s="334"/>
      <c r="N266" s="492"/>
      <c r="O266" s="470">
        <f t="shared" si="29"/>
        <v>4000</v>
      </c>
      <c r="P266" s="470"/>
      <c r="Q266" s="462">
        <f t="shared" si="27"/>
        <v>4000</v>
      </c>
      <c r="R266" s="470">
        <f>2000+3400</f>
        <v>5400</v>
      </c>
      <c r="S266" s="462">
        <f t="shared" si="28"/>
        <v>9400</v>
      </c>
      <c r="T266" s="462">
        <v>-8115</v>
      </c>
      <c r="U266" s="537">
        <f t="shared" si="26"/>
        <v>1285</v>
      </c>
      <c r="V266" s="549"/>
      <c r="W266" s="537">
        <f t="shared" si="25"/>
        <v>1285</v>
      </c>
      <c r="X266" s="587"/>
      <c r="Y266" s="592">
        <f t="shared" si="25"/>
        <v>1285</v>
      </c>
    </row>
    <row r="267" spans="1:25" ht="31.5" hidden="1" outlineLevel="1">
      <c r="A267" s="471"/>
      <c r="B267" s="516" t="s">
        <v>717</v>
      </c>
      <c r="C267" s="492"/>
      <c r="D267" s="469"/>
      <c r="E267" s="469"/>
      <c r="G267" s="410"/>
      <c r="H267" s="410"/>
      <c r="I267" s="334"/>
      <c r="J267" s="410"/>
      <c r="K267" s="334"/>
      <c r="L267" s="410"/>
      <c r="M267" s="334"/>
      <c r="N267" s="492"/>
      <c r="O267" s="470"/>
      <c r="P267" s="470"/>
      <c r="Q267" s="462"/>
      <c r="R267" s="470">
        <f>2000+5300</f>
        <v>7300</v>
      </c>
      <c r="S267" s="462">
        <f t="shared" si="28"/>
        <v>7300</v>
      </c>
      <c r="T267" s="462">
        <v>-7300</v>
      </c>
      <c r="U267" s="537">
        <f t="shared" si="26"/>
        <v>0</v>
      </c>
      <c r="V267" s="549"/>
      <c r="W267" s="537">
        <f t="shared" si="25"/>
        <v>0</v>
      </c>
      <c r="X267" s="587"/>
      <c r="Y267" s="592">
        <f t="shared" si="25"/>
        <v>0</v>
      </c>
    </row>
    <row r="268" spans="1:25" ht="15.75" hidden="1" outlineLevel="1">
      <c r="A268" s="471"/>
      <c r="B268" s="514" t="s">
        <v>40</v>
      </c>
      <c r="C268" s="492">
        <v>3000</v>
      </c>
      <c r="D268" s="469"/>
      <c r="E268" s="469"/>
      <c r="G268" s="410"/>
      <c r="H268" s="410"/>
      <c r="I268" s="334"/>
      <c r="J268" s="410"/>
      <c r="K268" s="334"/>
      <c r="L268" s="410"/>
      <c r="M268" s="334"/>
      <c r="N268" s="492"/>
      <c r="O268" s="470">
        <f t="shared" si="29"/>
        <v>3000</v>
      </c>
      <c r="P268" s="470"/>
      <c r="Q268" s="462">
        <f t="shared" si="27"/>
        <v>3000</v>
      </c>
      <c r="R268" s="470">
        <v>-2700</v>
      </c>
      <c r="S268" s="462">
        <f t="shared" si="28"/>
        <v>300</v>
      </c>
      <c r="T268" s="462">
        <v>-300</v>
      </c>
      <c r="U268" s="537">
        <f t="shared" si="26"/>
        <v>0</v>
      </c>
      <c r="V268" s="549"/>
      <c r="W268" s="537">
        <f t="shared" si="25"/>
        <v>0</v>
      </c>
      <c r="X268" s="587"/>
      <c r="Y268" s="592">
        <f t="shared" si="25"/>
        <v>0</v>
      </c>
    </row>
    <row r="269" spans="1:25" ht="15.75" hidden="1" outlineLevel="1">
      <c r="A269" s="471"/>
      <c r="B269" s="513" t="s">
        <v>798</v>
      </c>
      <c r="C269" s="492">
        <v>1200</v>
      </c>
      <c r="D269" s="469"/>
      <c r="E269" s="469"/>
      <c r="G269" s="410"/>
      <c r="H269" s="410"/>
      <c r="I269" s="334"/>
      <c r="J269" s="410"/>
      <c r="K269" s="334"/>
      <c r="L269" s="410"/>
      <c r="M269" s="334"/>
      <c r="N269" s="492"/>
      <c r="O269" s="470">
        <f t="shared" si="29"/>
        <v>1200</v>
      </c>
      <c r="P269" s="470"/>
      <c r="Q269" s="462">
        <f t="shared" si="27"/>
        <v>1200</v>
      </c>
      <c r="R269" s="470">
        <v>-1200</v>
      </c>
      <c r="S269" s="462">
        <f t="shared" si="28"/>
        <v>0</v>
      </c>
      <c r="T269" s="462"/>
      <c r="U269" s="537">
        <f t="shared" si="26"/>
        <v>0</v>
      </c>
      <c r="V269" s="549"/>
      <c r="W269" s="537">
        <f t="shared" si="25"/>
        <v>0</v>
      </c>
      <c r="X269" s="587"/>
      <c r="Y269" s="592">
        <f t="shared" si="25"/>
        <v>0</v>
      </c>
    </row>
    <row r="270" spans="1:25" ht="31.5" hidden="1" outlineLevel="1">
      <c r="A270" s="471"/>
      <c r="B270" s="513" t="s">
        <v>799</v>
      </c>
      <c r="C270" s="492">
        <v>6000</v>
      </c>
      <c r="D270" s="469"/>
      <c r="E270" s="469"/>
      <c r="G270" s="410"/>
      <c r="H270" s="410"/>
      <c r="I270" s="334"/>
      <c r="J270" s="410"/>
      <c r="K270" s="334"/>
      <c r="L270" s="410"/>
      <c r="M270" s="334"/>
      <c r="N270" s="492"/>
      <c r="O270" s="470">
        <f t="shared" si="29"/>
        <v>6000</v>
      </c>
      <c r="P270" s="470"/>
      <c r="Q270" s="462">
        <f t="shared" si="27"/>
        <v>6000</v>
      </c>
      <c r="R270" s="470">
        <v>-6000</v>
      </c>
      <c r="S270" s="462">
        <f t="shared" si="28"/>
        <v>0</v>
      </c>
      <c r="T270" s="462"/>
      <c r="U270" s="537">
        <f t="shared" si="26"/>
        <v>0</v>
      </c>
      <c r="V270" s="549"/>
      <c r="W270" s="537">
        <f t="shared" si="25"/>
        <v>0</v>
      </c>
      <c r="X270" s="587"/>
      <c r="Y270" s="592">
        <f t="shared" si="25"/>
        <v>0</v>
      </c>
    </row>
    <row r="271" spans="1:25" ht="31.5" outlineLevel="1">
      <c r="A271" s="471"/>
      <c r="B271" s="513" t="s">
        <v>476</v>
      </c>
      <c r="C271" s="492">
        <v>3200</v>
      </c>
      <c r="D271" s="469"/>
      <c r="E271" s="469"/>
      <c r="G271" s="410"/>
      <c r="H271" s="410"/>
      <c r="I271" s="334"/>
      <c r="J271" s="410"/>
      <c r="K271" s="334"/>
      <c r="L271" s="410"/>
      <c r="M271" s="334"/>
      <c r="N271" s="492"/>
      <c r="O271" s="470">
        <f t="shared" si="29"/>
        <v>3200</v>
      </c>
      <c r="P271" s="470"/>
      <c r="Q271" s="462">
        <f t="shared" si="27"/>
        <v>3200</v>
      </c>
      <c r="R271" s="470">
        <v>-1861</v>
      </c>
      <c r="S271" s="462">
        <f t="shared" si="28"/>
        <v>1339</v>
      </c>
      <c r="T271" s="462">
        <v>-103</v>
      </c>
      <c r="U271" s="537">
        <f t="shared" si="26"/>
        <v>1236</v>
      </c>
      <c r="V271" s="549"/>
      <c r="W271" s="537">
        <f t="shared" si="25"/>
        <v>1236</v>
      </c>
      <c r="X271" s="587"/>
      <c r="Y271" s="592">
        <f t="shared" si="25"/>
        <v>1236</v>
      </c>
    </row>
    <row r="272" spans="1:25" ht="32.25" customHeight="1" outlineLevel="1">
      <c r="A272" s="471"/>
      <c r="B272" s="513" t="s">
        <v>662</v>
      </c>
      <c r="C272" s="492"/>
      <c r="D272" s="469"/>
      <c r="E272" s="469"/>
      <c r="G272" s="410"/>
      <c r="H272" s="410"/>
      <c r="I272" s="334"/>
      <c r="J272" s="410"/>
      <c r="K272" s="334"/>
      <c r="L272" s="410"/>
      <c r="M272" s="334"/>
      <c r="N272" s="492"/>
      <c r="O272" s="470"/>
      <c r="P272" s="470"/>
      <c r="Q272" s="462"/>
      <c r="R272" s="470">
        <v>2500</v>
      </c>
      <c r="S272" s="462">
        <v>2500</v>
      </c>
      <c r="T272" s="462">
        <v>-2300</v>
      </c>
      <c r="U272" s="537">
        <f t="shared" si="26"/>
        <v>200</v>
      </c>
      <c r="V272" s="549"/>
      <c r="W272" s="537">
        <f t="shared" si="25"/>
        <v>200</v>
      </c>
      <c r="X272" s="587"/>
      <c r="Y272" s="592">
        <f t="shared" si="25"/>
        <v>200</v>
      </c>
    </row>
    <row r="273" spans="1:25" ht="31.5" hidden="1" outlineLevel="1">
      <c r="A273" s="471"/>
      <c r="B273" s="513" t="s">
        <v>485</v>
      </c>
      <c r="C273" s="492"/>
      <c r="D273" s="469"/>
      <c r="E273" s="469"/>
      <c r="G273" s="410"/>
      <c r="H273" s="410"/>
      <c r="I273" s="334"/>
      <c r="J273" s="410"/>
      <c r="K273" s="334"/>
      <c r="L273" s="410"/>
      <c r="M273" s="334"/>
      <c r="N273" s="492"/>
      <c r="O273" s="470"/>
      <c r="P273" s="470"/>
      <c r="Q273" s="462"/>
      <c r="R273" s="470">
        <v>1190</v>
      </c>
      <c r="S273" s="462">
        <v>1190</v>
      </c>
      <c r="T273" s="462">
        <v>-1190</v>
      </c>
      <c r="U273" s="537">
        <f t="shared" si="26"/>
        <v>0</v>
      </c>
      <c r="V273" s="549"/>
      <c r="W273" s="538">
        <f t="shared" si="25"/>
        <v>0</v>
      </c>
      <c r="X273" s="587"/>
      <c r="Y273" s="498">
        <f t="shared" si="25"/>
        <v>0</v>
      </c>
    </row>
    <row r="274" spans="1:25" ht="31.5" hidden="1" outlineLevel="1">
      <c r="A274" s="471"/>
      <c r="B274" s="513" t="s">
        <v>718</v>
      </c>
      <c r="C274" s="492">
        <v>800</v>
      </c>
      <c r="D274" s="469"/>
      <c r="E274" s="469"/>
      <c r="G274" s="410"/>
      <c r="H274" s="410"/>
      <c r="I274" s="334"/>
      <c r="J274" s="410"/>
      <c r="K274" s="334"/>
      <c r="L274" s="410"/>
      <c r="M274" s="334"/>
      <c r="N274" s="492"/>
      <c r="O274" s="470">
        <f t="shared" si="29"/>
        <v>800</v>
      </c>
      <c r="P274" s="470"/>
      <c r="Q274" s="462">
        <f t="shared" si="27"/>
        <v>800</v>
      </c>
      <c r="R274" s="470">
        <v>2380</v>
      </c>
      <c r="S274" s="462">
        <f t="shared" si="28"/>
        <v>3180</v>
      </c>
      <c r="T274" s="462">
        <v>-3180</v>
      </c>
      <c r="U274" s="537">
        <f t="shared" si="26"/>
        <v>0</v>
      </c>
      <c r="V274" s="549"/>
      <c r="W274" s="538">
        <f t="shared" si="25"/>
        <v>0</v>
      </c>
      <c r="X274" s="587"/>
      <c r="Y274" s="498">
        <f t="shared" si="25"/>
        <v>0</v>
      </c>
    </row>
    <row r="275" spans="1:25" ht="15.75" outlineLevel="1">
      <c r="A275" s="471"/>
      <c r="B275" s="566" t="s">
        <v>663</v>
      </c>
      <c r="C275" s="499">
        <f>SUM(C276:C281)</f>
        <v>24800</v>
      </c>
      <c r="D275" s="469"/>
      <c r="E275" s="469"/>
      <c r="G275" s="410"/>
      <c r="H275" s="410"/>
      <c r="I275" s="334"/>
      <c r="J275" s="410"/>
      <c r="K275" s="334"/>
      <c r="L275" s="410"/>
      <c r="M275" s="334"/>
      <c r="N275" s="499">
        <f>SUM(N276:N281)</f>
        <v>0</v>
      </c>
      <c r="O275" s="457">
        <f t="shared" si="29"/>
        <v>24800</v>
      </c>
      <c r="P275" s="457">
        <v>0</v>
      </c>
      <c r="Q275" s="455">
        <f t="shared" si="27"/>
        <v>24800</v>
      </c>
      <c r="R275" s="457">
        <f>SUM(R276:R281)</f>
        <v>5228</v>
      </c>
      <c r="S275" s="455">
        <f t="shared" si="28"/>
        <v>30028</v>
      </c>
      <c r="T275" s="455">
        <f>SUM(T276:T281)</f>
        <v>0</v>
      </c>
      <c r="U275" s="538">
        <f t="shared" si="26"/>
        <v>30028</v>
      </c>
      <c r="V275" s="499">
        <v>0</v>
      </c>
      <c r="W275" s="538">
        <f t="shared" si="25"/>
        <v>30028</v>
      </c>
      <c r="X275" s="588">
        <v>0</v>
      </c>
      <c r="Y275" s="498">
        <f t="shared" si="25"/>
        <v>30028</v>
      </c>
    </row>
    <row r="276" spans="1:25" ht="15.75" hidden="1" outlineLevel="1">
      <c r="A276" s="471"/>
      <c r="B276" s="213" t="s">
        <v>41</v>
      </c>
      <c r="C276" s="492">
        <v>1800</v>
      </c>
      <c r="D276" s="469"/>
      <c r="E276" s="469"/>
      <c r="G276" s="410"/>
      <c r="H276" s="410"/>
      <c r="I276" s="334"/>
      <c r="J276" s="410"/>
      <c r="K276" s="334"/>
      <c r="L276" s="410"/>
      <c r="M276" s="334"/>
      <c r="N276" s="492"/>
      <c r="O276" s="470">
        <f t="shared" si="29"/>
        <v>1800</v>
      </c>
      <c r="P276" s="470"/>
      <c r="Q276" s="462">
        <f t="shared" si="27"/>
        <v>1800</v>
      </c>
      <c r="R276" s="470">
        <v>-1800</v>
      </c>
      <c r="S276" s="462">
        <f t="shared" si="28"/>
        <v>0</v>
      </c>
      <c r="T276" s="462"/>
      <c r="U276" s="537">
        <f t="shared" si="26"/>
        <v>0</v>
      </c>
      <c r="V276" s="549"/>
      <c r="W276" s="538">
        <f aca="true" t="shared" si="30" ref="W276:Y342">U276+V276</f>
        <v>0</v>
      </c>
      <c r="X276" s="587"/>
      <c r="Y276" s="498">
        <f t="shared" si="30"/>
        <v>0</v>
      </c>
    </row>
    <row r="277" spans="1:25" ht="31.5" outlineLevel="1">
      <c r="A277" s="471"/>
      <c r="B277" s="467" t="s">
        <v>792</v>
      </c>
      <c r="C277" s="492"/>
      <c r="D277" s="469"/>
      <c r="E277" s="469"/>
      <c r="G277" s="410"/>
      <c r="H277" s="410"/>
      <c r="I277" s="334"/>
      <c r="J277" s="410"/>
      <c r="K277" s="334"/>
      <c r="L277" s="410"/>
      <c r="M277" s="334"/>
      <c r="N277" s="492"/>
      <c r="O277" s="470"/>
      <c r="P277" s="470"/>
      <c r="Q277" s="462"/>
      <c r="R277" s="470">
        <v>420</v>
      </c>
      <c r="S277" s="462">
        <v>420</v>
      </c>
      <c r="T277" s="462"/>
      <c r="U277" s="537">
        <f t="shared" si="26"/>
        <v>420</v>
      </c>
      <c r="V277" s="549"/>
      <c r="W277" s="537">
        <f t="shared" si="30"/>
        <v>420</v>
      </c>
      <c r="X277" s="587"/>
      <c r="Y277" s="592">
        <f t="shared" si="30"/>
        <v>420</v>
      </c>
    </row>
    <row r="278" spans="1:25" ht="36" customHeight="1" outlineLevel="1">
      <c r="A278" s="471"/>
      <c r="B278" s="517" t="s">
        <v>486</v>
      </c>
      <c r="C278" s="518"/>
      <c r="D278" s="519">
        <v>2500</v>
      </c>
      <c r="E278" s="518">
        <v>2500</v>
      </c>
      <c r="F278" s="518">
        <v>3880</v>
      </c>
      <c r="G278" s="518">
        <v>2500</v>
      </c>
      <c r="H278" s="519">
        <f>G278-E278</f>
        <v>0</v>
      </c>
      <c r="I278" s="334"/>
      <c r="J278" s="410"/>
      <c r="K278" s="334"/>
      <c r="L278" s="410"/>
      <c r="M278" s="334"/>
      <c r="N278" s="492"/>
      <c r="O278" s="470"/>
      <c r="P278" s="470"/>
      <c r="Q278" s="462"/>
      <c r="R278" s="470">
        <v>6500</v>
      </c>
      <c r="S278" s="462">
        <v>6500</v>
      </c>
      <c r="T278" s="462"/>
      <c r="U278" s="537">
        <f aca="true" t="shared" si="31" ref="U278:U344">S278+T278</f>
        <v>6500</v>
      </c>
      <c r="V278" s="549"/>
      <c r="W278" s="537">
        <f t="shared" si="30"/>
        <v>6500</v>
      </c>
      <c r="X278" s="587"/>
      <c r="Y278" s="592">
        <f t="shared" si="30"/>
        <v>6500</v>
      </c>
    </row>
    <row r="279" spans="1:25" ht="35.25" customHeight="1" outlineLevel="1">
      <c r="A279" s="471"/>
      <c r="B279" s="516" t="s">
        <v>551</v>
      </c>
      <c r="C279" s="492">
        <v>2500</v>
      </c>
      <c r="D279" s="469"/>
      <c r="E279" s="469"/>
      <c r="G279" s="410"/>
      <c r="H279" s="410"/>
      <c r="I279" s="334"/>
      <c r="J279" s="410"/>
      <c r="K279" s="334"/>
      <c r="L279" s="410"/>
      <c r="M279" s="334"/>
      <c r="N279" s="492"/>
      <c r="O279" s="470">
        <f t="shared" si="29"/>
        <v>2500</v>
      </c>
      <c r="P279" s="470"/>
      <c r="Q279" s="462">
        <f t="shared" si="27"/>
        <v>2500</v>
      </c>
      <c r="R279" s="470"/>
      <c r="S279" s="462">
        <f t="shared" si="28"/>
        <v>2500</v>
      </c>
      <c r="T279" s="462"/>
      <c r="U279" s="537">
        <f t="shared" si="31"/>
        <v>2500</v>
      </c>
      <c r="V279" s="549"/>
      <c r="W279" s="537">
        <f t="shared" si="30"/>
        <v>2500</v>
      </c>
      <c r="X279" s="587"/>
      <c r="Y279" s="592">
        <f t="shared" si="30"/>
        <v>2500</v>
      </c>
    </row>
    <row r="280" spans="1:25" ht="33.75" customHeight="1" outlineLevel="1">
      <c r="A280" s="471"/>
      <c r="B280" s="520" t="s">
        <v>664</v>
      </c>
      <c r="C280" s="492">
        <v>1500</v>
      </c>
      <c r="D280" s="469"/>
      <c r="E280" s="469"/>
      <c r="G280" s="410"/>
      <c r="H280" s="410"/>
      <c r="I280" s="334"/>
      <c r="J280" s="410"/>
      <c r="K280" s="334"/>
      <c r="L280" s="410"/>
      <c r="M280" s="334"/>
      <c r="N280" s="492"/>
      <c r="O280" s="470">
        <f t="shared" si="29"/>
        <v>1500</v>
      </c>
      <c r="P280" s="470"/>
      <c r="Q280" s="462">
        <f t="shared" si="27"/>
        <v>1500</v>
      </c>
      <c r="R280" s="470">
        <f>-1392+1500</f>
        <v>108</v>
      </c>
      <c r="S280" s="462">
        <f t="shared" si="28"/>
        <v>1608</v>
      </c>
      <c r="T280" s="462"/>
      <c r="U280" s="537">
        <f t="shared" si="31"/>
        <v>1608</v>
      </c>
      <c r="V280" s="549"/>
      <c r="W280" s="537">
        <f t="shared" si="30"/>
        <v>1608</v>
      </c>
      <c r="X280" s="587"/>
      <c r="Y280" s="592">
        <f t="shared" si="30"/>
        <v>1608</v>
      </c>
    </row>
    <row r="281" spans="1:25" ht="31.5" outlineLevel="1">
      <c r="A281" s="471"/>
      <c r="B281" s="513" t="s">
        <v>103</v>
      </c>
      <c r="C281" s="492">
        <v>19000</v>
      </c>
      <c r="D281" s="469"/>
      <c r="E281" s="469"/>
      <c r="G281" s="410"/>
      <c r="H281" s="410"/>
      <c r="I281" s="334"/>
      <c r="J281" s="410"/>
      <c r="K281" s="334"/>
      <c r="L281" s="410"/>
      <c r="M281" s="334"/>
      <c r="N281" s="492"/>
      <c r="O281" s="470">
        <f t="shared" si="29"/>
        <v>19000</v>
      </c>
      <c r="P281" s="470"/>
      <c r="Q281" s="462">
        <f t="shared" si="27"/>
        <v>19000</v>
      </c>
      <c r="R281" s="470">
        <f>-3480+3480</f>
        <v>0</v>
      </c>
      <c r="S281" s="462">
        <f t="shared" si="28"/>
        <v>19000</v>
      </c>
      <c r="T281" s="462"/>
      <c r="U281" s="537">
        <f t="shared" si="31"/>
        <v>19000</v>
      </c>
      <c r="V281" s="549"/>
      <c r="W281" s="537">
        <f t="shared" si="30"/>
        <v>19000</v>
      </c>
      <c r="X281" s="587"/>
      <c r="Y281" s="592">
        <f t="shared" si="30"/>
        <v>19000</v>
      </c>
    </row>
    <row r="282" spans="1:25" ht="15.75" outlineLevel="1">
      <c r="A282" s="471"/>
      <c r="B282" s="564" t="s">
        <v>665</v>
      </c>
      <c r="C282" s="499">
        <f>SUM(C283:C291)</f>
        <v>12950</v>
      </c>
      <c r="D282" s="469"/>
      <c r="E282" s="469"/>
      <c r="G282" s="410"/>
      <c r="H282" s="410"/>
      <c r="I282" s="334"/>
      <c r="J282" s="410"/>
      <c r="K282" s="334"/>
      <c r="L282" s="410"/>
      <c r="M282" s="334"/>
      <c r="N282" s="499">
        <f>SUM(N283:N291)</f>
        <v>0</v>
      </c>
      <c r="O282" s="457">
        <f t="shared" si="29"/>
        <v>12950</v>
      </c>
      <c r="P282" s="457">
        <v>0</v>
      </c>
      <c r="Q282" s="455">
        <f t="shared" si="27"/>
        <v>12950</v>
      </c>
      <c r="R282" s="457">
        <f>SUM(R283:R291)</f>
        <v>-1345</v>
      </c>
      <c r="S282" s="455">
        <f t="shared" si="28"/>
        <v>11605</v>
      </c>
      <c r="T282" s="455">
        <f>SUM(T283:T291)</f>
        <v>0</v>
      </c>
      <c r="U282" s="538">
        <f t="shared" si="31"/>
        <v>11605</v>
      </c>
      <c r="V282" s="499">
        <f>SUM(V283:V290)</f>
        <v>700</v>
      </c>
      <c r="W282" s="538">
        <f t="shared" si="30"/>
        <v>12305</v>
      </c>
      <c r="X282" s="588">
        <f>SUM(X283:X290)</f>
        <v>0</v>
      </c>
      <c r="Y282" s="498">
        <f t="shared" si="30"/>
        <v>12305</v>
      </c>
    </row>
    <row r="283" spans="1:25" ht="31.5" outlineLevel="1">
      <c r="A283" s="471"/>
      <c r="B283" s="521" t="s">
        <v>800</v>
      </c>
      <c r="C283" s="492">
        <v>7300</v>
      </c>
      <c r="D283" s="469"/>
      <c r="E283" s="469"/>
      <c r="G283" s="410"/>
      <c r="H283" s="410"/>
      <c r="I283" s="334"/>
      <c r="J283" s="410"/>
      <c r="K283" s="334"/>
      <c r="L283" s="410"/>
      <c r="M283" s="334"/>
      <c r="N283" s="492"/>
      <c r="O283" s="470">
        <f t="shared" si="29"/>
        <v>7300</v>
      </c>
      <c r="P283" s="470"/>
      <c r="Q283" s="462">
        <f t="shared" si="27"/>
        <v>7300</v>
      </c>
      <c r="R283" s="470">
        <v>2698</v>
      </c>
      <c r="S283" s="462">
        <f t="shared" si="28"/>
        <v>9998</v>
      </c>
      <c r="T283" s="462"/>
      <c r="U283" s="537">
        <f t="shared" si="31"/>
        <v>9998</v>
      </c>
      <c r="V283" s="549"/>
      <c r="W283" s="537">
        <f t="shared" si="30"/>
        <v>9998</v>
      </c>
      <c r="X283" s="587"/>
      <c r="Y283" s="592">
        <f t="shared" si="30"/>
        <v>9998</v>
      </c>
    </row>
    <row r="284" spans="1:25" ht="15.75" outlineLevel="1">
      <c r="A284" s="471"/>
      <c r="B284" s="521" t="s">
        <v>487</v>
      </c>
      <c r="C284" s="492"/>
      <c r="D284" s="469"/>
      <c r="E284" s="469"/>
      <c r="G284" s="410"/>
      <c r="H284" s="410"/>
      <c r="I284" s="334"/>
      <c r="J284" s="410"/>
      <c r="K284" s="334"/>
      <c r="L284" s="410"/>
      <c r="M284" s="334"/>
      <c r="N284" s="492"/>
      <c r="O284" s="470"/>
      <c r="P284" s="470"/>
      <c r="Q284" s="462"/>
      <c r="R284" s="470">
        <v>173</v>
      </c>
      <c r="S284" s="462">
        <v>173</v>
      </c>
      <c r="T284" s="462"/>
      <c r="U284" s="537">
        <f t="shared" si="31"/>
        <v>173</v>
      </c>
      <c r="V284" s="549"/>
      <c r="W284" s="537">
        <f t="shared" si="30"/>
        <v>173</v>
      </c>
      <c r="X284" s="587"/>
      <c r="Y284" s="592">
        <f t="shared" si="30"/>
        <v>173</v>
      </c>
    </row>
    <row r="285" spans="1:25" ht="15.75" outlineLevel="1">
      <c r="A285" s="471"/>
      <c r="B285" s="514" t="s">
        <v>666</v>
      </c>
      <c r="C285" s="492">
        <v>400</v>
      </c>
      <c r="D285" s="469"/>
      <c r="E285" s="469"/>
      <c r="G285" s="410"/>
      <c r="H285" s="410"/>
      <c r="I285" s="334"/>
      <c r="J285" s="410"/>
      <c r="K285" s="334"/>
      <c r="L285" s="410"/>
      <c r="M285" s="334"/>
      <c r="N285" s="492"/>
      <c r="O285" s="470">
        <f t="shared" si="29"/>
        <v>400</v>
      </c>
      <c r="P285" s="470"/>
      <c r="Q285" s="462">
        <f t="shared" si="27"/>
        <v>400</v>
      </c>
      <c r="R285" s="470">
        <v>-400</v>
      </c>
      <c r="S285" s="462">
        <f t="shared" si="28"/>
        <v>0</v>
      </c>
      <c r="T285" s="462"/>
      <c r="U285" s="537">
        <f t="shared" si="31"/>
        <v>0</v>
      </c>
      <c r="V285" s="549">
        <v>700</v>
      </c>
      <c r="W285" s="537">
        <f t="shared" si="30"/>
        <v>700</v>
      </c>
      <c r="X285" s="587"/>
      <c r="Y285" s="592">
        <f t="shared" si="30"/>
        <v>700</v>
      </c>
    </row>
    <row r="286" spans="1:25" ht="31.5" outlineLevel="1">
      <c r="A286" s="471"/>
      <c r="B286" s="521" t="s">
        <v>721</v>
      </c>
      <c r="C286" s="492">
        <v>650</v>
      </c>
      <c r="D286" s="469"/>
      <c r="E286" s="469"/>
      <c r="G286" s="410"/>
      <c r="H286" s="410"/>
      <c r="I286" s="334"/>
      <c r="J286" s="410"/>
      <c r="K286" s="334"/>
      <c r="L286" s="410"/>
      <c r="M286" s="334"/>
      <c r="N286" s="492"/>
      <c r="O286" s="470">
        <f t="shared" si="29"/>
        <v>650</v>
      </c>
      <c r="P286" s="470"/>
      <c r="Q286" s="462">
        <f t="shared" si="27"/>
        <v>650</v>
      </c>
      <c r="R286" s="470">
        <v>-650</v>
      </c>
      <c r="S286" s="462">
        <f t="shared" si="28"/>
        <v>0</v>
      </c>
      <c r="T286" s="462"/>
      <c r="U286" s="537">
        <f t="shared" si="31"/>
        <v>0</v>
      </c>
      <c r="V286" s="549">
        <v>190</v>
      </c>
      <c r="W286" s="537">
        <f t="shared" si="30"/>
        <v>190</v>
      </c>
      <c r="X286" s="587"/>
      <c r="Y286" s="592">
        <f t="shared" si="30"/>
        <v>190</v>
      </c>
    </row>
    <row r="287" spans="1:25" ht="31.5" customHeight="1" outlineLevel="1">
      <c r="A287" s="471"/>
      <c r="B287" s="514" t="s">
        <v>234</v>
      </c>
      <c r="C287" s="492">
        <v>4400</v>
      </c>
      <c r="D287" s="469"/>
      <c r="E287" s="469"/>
      <c r="G287" s="410"/>
      <c r="H287" s="410"/>
      <c r="I287" s="334"/>
      <c r="J287" s="410"/>
      <c r="K287" s="334"/>
      <c r="L287" s="410"/>
      <c r="M287" s="334"/>
      <c r="N287" s="492"/>
      <c r="O287" s="470">
        <f t="shared" si="29"/>
        <v>4400</v>
      </c>
      <c r="P287" s="470"/>
      <c r="Q287" s="462">
        <f t="shared" si="27"/>
        <v>4400</v>
      </c>
      <c r="R287" s="470">
        <v>-4200</v>
      </c>
      <c r="S287" s="462">
        <f t="shared" si="28"/>
        <v>200</v>
      </c>
      <c r="T287" s="462"/>
      <c r="U287" s="537">
        <f t="shared" si="31"/>
        <v>200</v>
      </c>
      <c r="V287" s="549"/>
      <c r="W287" s="537">
        <f t="shared" si="30"/>
        <v>200</v>
      </c>
      <c r="X287" s="587"/>
      <c r="Y287" s="592">
        <f t="shared" si="30"/>
        <v>200</v>
      </c>
    </row>
    <row r="288" spans="1:25" ht="33.75" customHeight="1" outlineLevel="1">
      <c r="A288" s="471"/>
      <c r="B288" s="514" t="s">
        <v>968</v>
      </c>
      <c r="C288" s="492"/>
      <c r="D288" s="469"/>
      <c r="E288" s="469"/>
      <c r="G288" s="410"/>
      <c r="H288" s="410"/>
      <c r="I288" s="334"/>
      <c r="J288" s="410"/>
      <c r="K288" s="334"/>
      <c r="L288" s="410"/>
      <c r="M288" s="334"/>
      <c r="N288" s="492"/>
      <c r="O288" s="470"/>
      <c r="P288" s="470"/>
      <c r="Q288" s="462"/>
      <c r="R288" s="470">
        <v>494</v>
      </c>
      <c r="S288" s="462">
        <v>494</v>
      </c>
      <c r="T288" s="462"/>
      <c r="U288" s="537">
        <f t="shared" si="31"/>
        <v>494</v>
      </c>
      <c r="V288" s="549">
        <v>-190</v>
      </c>
      <c r="W288" s="537">
        <f t="shared" si="30"/>
        <v>304</v>
      </c>
      <c r="X288" s="587"/>
      <c r="Y288" s="592">
        <f t="shared" si="30"/>
        <v>304</v>
      </c>
    </row>
    <row r="289" spans="1:25" ht="18.75" customHeight="1" outlineLevel="1">
      <c r="A289" s="471"/>
      <c r="B289" s="514" t="s">
        <v>258</v>
      </c>
      <c r="C289" s="492"/>
      <c r="D289" s="469"/>
      <c r="E289" s="469"/>
      <c r="G289" s="410"/>
      <c r="H289" s="410"/>
      <c r="I289" s="334"/>
      <c r="J289" s="410"/>
      <c r="K289" s="334"/>
      <c r="L289" s="410"/>
      <c r="M289" s="334"/>
      <c r="N289" s="492"/>
      <c r="O289" s="470"/>
      <c r="P289" s="470"/>
      <c r="Q289" s="462"/>
      <c r="R289" s="470">
        <v>390</v>
      </c>
      <c r="S289" s="462">
        <v>390</v>
      </c>
      <c r="T289" s="462"/>
      <c r="U289" s="537">
        <f t="shared" si="31"/>
        <v>390</v>
      </c>
      <c r="V289" s="549"/>
      <c r="W289" s="537">
        <f t="shared" si="30"/>
        <v>390</v>
      </c>
      <c r="X289" s="587"/>
      <c r="Y289" s="592">
        <f t="shared" si="30"/>
        <v>390</v>
      </c>
    </row>
    <row r="290" spans="1:25" ht="30.75" customHeight="1" outlineLevel="1">
      <c r="A290" s="471"/>
      <c r="B290" s="514" t="s">
        <v>259</v>
      </c>
      <c r="C290" s="492"/>
      <c r="D290" s="469"/>
      <c r="E290" s="469"/>
      <c r="G290" s="410"/>
      <c r="H290" s="410"/>
      <c r="I290" s="334"/>
      <c r="J290" s="410"/>
      <c r="K290" s="334"/>
      <c r="L290" s="410"/>
      <c r="M290" s="334"/>
      <c r="N290" s="492"/>
      <c r="O290" s="470"/>
      <c r="P290" s="470"/>
      <c r="Q290" s="462"/>
      <c r="R290" s="470">
        <v>350</v>
      </c>
      <c r="S290" s="462">
        <v>350</v>
      </c>
      <c r="T290" s="462"/>
      <c r="U290" s="537">
        <f t="shared" si="31"/>
        <v>350</v>
      </c>
      <c r="V290" s="549"/>
      <c r="W290" s="537">
        <f t="shared" si="30"/>
        <v>350</v>
      </c>
      <c r="X290" s="587"/>
      <c r="Y290" s="592">
        <f t="shared" si="30"/>
        <v>350</v>
      </c>
    </row>
    <row r="291" spans="1:25" ht="31.5" hidden="1" outlineLevel="1">
      <c r="A291" s="471"/>
      <c r="B291" s="467" t="s">
        <v>42</v>
      </c>
      <c r="C291" s="492">
        <v>200</v>
      </c>
      <c r="D291" s="469"/>
      <c r="E291" s="469"/>
      <c r="G291" s="410"/>
      <c r="H291" s="410"/>
      <c r="I291" s="334"/>
      <c r="J291" s="410"/>
      <c r="K291" s="334"/>
      <c r="L291" s="410"/>
      <c r="M291" s="334"/>
      <c r="N291" s="492"/>
      <c r="O291" s="470">
        <f t="shared" si="29"/>
        <v>200</v>
      </c>
      <c r="P291" s="470"/>
      <c r="Q291" s="462">
        <f t="shared" si="27"/>
        <v>200</v>
      </c>
      <c r="R291" s="470">
        <v>-200</v>
      </c>
      <c r="S291" s="462">
        <f t="shared" si="28"/>
        <v>0</v>
      </c>
      <c r="T291" s="462"/>
      <c r="U291" s="537">
        <f t="shared" si="31"/>
        <v>0</v>
      </c>
      <c r="V291" s="549"/>
      <c r="W291" s="538">
        <f t="shared" si="30"/>
        <v>0</v>
      </c>
      <c r="X291" s="587"/>
      <c r="Y291" s="498">
        <f t="shared" si="30"/>
        <v>0</v>
      </c>
    </row>
    <row r="292" spans="1:25" ht="15.75" outlineLevel="1">
      <c r="A292" s="471"/>
      <c r="B292" s="567" t="s">
        <v>667</v>
      </c>
      <c r="C292" s="499">
        <f>SUM(C293:C302)</f>
        <v>10580</v>
      </c>
      <c r="D292" s="469"/>
      <c r="E292" s="469"/>
      <c r="G292" s="410"/>
      <c r="H292" s="410"/>
      <c r="I292" s="334"/>
      <c r="J292" s="410"/>
      <c r="K292" s="334"/>
      <c r="L292" s="410"/>
      <c r="M292" s="334"/>
      <c r="N292" s="499">
        <f>SUM(N293:N302)</f>
        <v>0</v>
      </c>
      <c r="O292" s="457">
        <f t="shared" si="29"/>
        <v>10580</v>
      </c>
      <c r="P292" s="457">
        <v>0</v>
      </c>
      <c r="Q292" s="455">
        <f t="shared" si="27"/>
        <v>10580</v>
      </c>
      <c r="R292" s="457">
        <f>SUM(R293:R302)</f>
        <v>-1374</v>
      </c>
      <c r="S292" s="455">
        <f t="shared" si="28"/>
        <v>9206</v>
      </c>
      <c r="T292" s="455">
        <f>SUM(T293:T302)</f>
        <v>0</v>
      </c>
      <c r="U292" s="538">
        <f t="shared" si="31"/>
        <v>9206</v>
      </c>
      <c r="V292" s="499">
        <f>SUM(V296:V302)</f>
        <v>1237</v>
      </c>
      <c r="W292" s="538">
        <f t="shared" si="30"/>
        <v>10443</v>
      </c>
      <c r="X292" s="588">
        <f>SUM(X296:X302)</f>
        <v>0</v>
      </c>
      <c r="Y292" s="498">
        <f t="shared" si="30"/>
        <v>10443</v>
      </c>
    </row>
    <row r="293" spans="1:25" ht="36.75" customHeight="1" hidden="1" outlineLevel="1">
      <c r="A293" s="471"/>
      <c r="B293" s="514" t="s">
        <v>43</v>
      </c>
      <c r="C293" s="492">
        <v>500</v>
      </c>
      <c r="D293" s="469"/>
      <c r="E293" s="469"/>
      <c r="G293" s="410"/>
      <c r="H293" s="410"/>
      <c r="I293" s="334"/>
      <c r="J293" s="410"/>
      <c r="K293" s="334"/>
      <c r="L293" s="410"/>
      <c r="M293" s="334"/>
      <c r="N293" s="492"/>
      <c r="O293" s="470">
        <f t="shared" si="29"/>
        <v>500</v>
      </c>
      <c r="P293" s="470"/>
      <c r="Q293" s="462">
        <f t="shared" si="27"/>
        <v>500</v>
      </c>
      <c r="R293" s="470">
        <v>-500</v>
      </c>
      <c r="S293" s="462">
        <f t="shared" si="28"/>
        <v>0</v>
      </c>
      <c r="T293" s="462"/>
      <c r="U293" s="537">
        <f t="shared" si="31"/>
        <v>0</v>
      </c>
      <c r="V293" s="549"/>
      <c r="W293" s="538">
        <f t="shared" si="30"/>
        <v>0</v>
      </c>
      <c r="X293" s="587"/>
      <c r="Y293" s="498">
        <f t="shared" si="30"/>
        <v>0</v>
      </c>
    </row>
    <row r="294" spans="1:25" ht="36.75" customHeight="1" hidden="1" outlineLevel="1">
      <c r="A294" s="471"/>
      <c r="B294" s="514" t="s">
        <v>44</v>
      </c>
      <c r="C294" s="492">
        <v>1400</v>
      </c>
      <c r="D294" s="469"/>
      <c r="E294" s="469"/>
      <c r="G294" s="410"/>
      <c r="H294" s="410"/>
      <c r="I294" s="334"/>
      <c r="J294" s="410"/>
      <c r="K294" s="334"/>
      <c r="L294" s="410"/>
      <c r="M294" s="334"/>
      <c r="N294" s="492"/>
      <c r="O294" s="470">
        <f t="shared" si="29"/>
        <v>1400</v>
      </c>
      <c r="P294" s="470"/>
      <c r="Q294" s="462">
        <f t="shared" si="27"/>
        <v>1400</v>
      </c>
      <c r="R294" s="470">
        <v>-1400</v>
      </c>
      <c r="S294" s="462">
        <f t="shared" si="28"/>
        <v>0</v>
      </c>
      <c r="T294" s="462"/>
      <c r="U294" s="537">
        <f t="shared" si="31"/>
        <v>0</v>
      </c>
      <c r="V294" s="549"/>
      <c r="W294" s="538">
        <f t="shared" si="30"/>
        <v>0</v>
      </c>
      <c r="X294" s="587"/>
      <c r="Y294" s="498">
        <f t="shared" si="30"/>
        <v>0</v>
      </c>
    </row>
    <row r="295" spans="1:25" ht="36.75" customHeight="1" hidden="1" outlineLevel="1">
      <c r="A295" s="471"/>
      <c r="B295" s="522" t="s">
        <v>16</v>
      </c>
      <c r="C295" s="492">
        <v>300</v>
      </c>
      <c r="D295" s="469"/>
      <c r="E295" s="469"/>
      <c r="G295" s="410"/>
      <c r="H295" s="410"/>
      <c r="I295" s="334"/>
      <c r="J295" s="410"/>
      <c r="K295" s="334"/>
      <c r="L295" s="410"/>
      <c r="M295" s="334"/>
      <c r="N295" s="492"/>
      <c r="O295" s="470">
        <f t="shared" si="29"/>
        <v>300</v>
      </c>
      <c r="P295" s="470"/>
      <c r="Q295" s="462">
        <f t="shared" si="27"/>
        <v>300</v>
      </c>
      <c r="R295" s="470">
        <v>-300</v>
      </c>
      <c r="S295" s="462">
        <f t="shared" si="28"/>
        <v>0</v>
      </c>
      <c r="T295" s="462"/>
      <c r="U295" s="537">
        <f t="shared" si="31"/>
        <v>0</v>
      </c>
      <c r="V295" s="549"/>
      <c r="W295" s="538">
        <f t="shared" si="30"/>
        <v>0</v>
      </c>
      <c r="X295" s="587"/>
      <c r="Y295" s="498">
        <f t="shared" si="30"/>
        <v>0</v>
      </c>
    </row>
    <row r="296" spans="1:25" ht="15.75" customHeight="1" outlineLevel="1">
      <c r="A296" s="471"/>
      <c r="B296" s="522" t="s">
        <v>821</v>
      </c>
      <c r="C296" s="492">
        <v>1000</v>
      </c>
      <c r="D296" s="469"/>
      <c r="E296" s="469"/>
      <c r="G296" s="410"/>
      <c r="H296" s="410"/>
      <c r="I296" s="334"/>
      <c r="J296" s="410"/>
      <c r="K296" s="334"/>
      <c r="L296" s="410"/>
      <c r="M296" s="334"/>
      <c r="N296" s="492"/>
      <c r="O296" s="470">
        <f t="shared" si="29"/>
        <v>1000</v>
      </c>
      <c r="P296" s="470"/>
      <c r="Q296" s="462">
        <f t="shared" si="27"/>
        <v>1000</v>
      </c>
      <c r="R296" s="470"/>
      <c r="S296" s="462">
        <f t="shared" si="28"/>
        <v>1000</v>
      </c>
      <c r="T296" s="462"/>
      <c r="U296" s="537">
        <f t="shared" si="31"/>
        <v>1000</v>
      </c>
      <c r="V296" s="549"/>
      <c r="W296" s="537">
        <f t="shared" si="30"/>
        <v>1000</v>
      </c>
      <c r="X296" s="587"/>
      <c r="Y296" s="592">
        <f t="shared" si="30"/>
        <v>1000</v>
      </c>
    </row>
    <row r="297" spans="1:25" ht="32.25" customHeight="1" outlineLevel="1">
      <c r="A297" s="471"/>
      <c r="B297" s="522" t="s">
        <v>477</v>
      </c>
      <c r="C297" s="492">
        <v>2000</v>
      </c>
      <c r="D297" s="469"/>
      <c r="E297" s="469"/>
      <c r="G297" s="410"/>
      <c r="H297" s="410"/>
      <c r="I297" s="334"/>
      <c r="J297" s="410"/>
      <c r="K297" s="334"/>
      <c r="L297" s="410"/>
      <c r="M297" s="334"/>
      <c r="N297" s="492"/>
      <c r="O297" s="470">
        <f t="shared" si="29"/>
        <v>2000</v>
      </c>
      <c r="P297" s="470"/>
      <c r="Q297" s="462">
        <f t="shared" si="27"/>
        <v>2000</v>
      </c>
      <c r="R297" s="470">
        <v>-1441</v>
      </c>
      <c r="S297" s="462">
        <f t="shared" si="28"/>
        <v>559</v>
      </c>
      <c r="T297" s="462"/>
      <c r="U297" s="537">
        <f t="shared" si="31"/>
        <v>559</v>
      </c>
      <c r="V297" s="549"/>
      <c r="W297" s="537">
        <f t="shared" si="30"/>
        <v>559</v>
      </c>
      <c r="X297" s="587"/>
      <c r="Y297" s="592">
        <f t="shared" si="30"/>
        <v>559</v>
      </c>
    </row>
    <row r="298" spans="1:25" ht="33.75" customHeight="1" outlineLevel="1">
      <c r="A298" s="471"/>
      <c r="B298" s="522" t="s">
        <v>932</v>
      </c>
      <c r="C298" s="492"/>
      <c r="D298" s="469"/>
      <c r="E298" s="469"/>
      <c r="G298" s="410"/>
      <c r="H298" s="410"/>
      <c r="I298" s="334"/>
      <c r="J298" s="410"/>
      <c r="K298" s="334"/>
      <c r="L298" s="410"/>
      <c r="M298" s="334"/>
      <c r="N298" s="492"/>
      <c r="O298" s="470"/>
      <c r="P298" s="470"/>
      <c r="Q298" s="462"/>
      <c r="R298" s="470">
        <v>1050</v>
      </c>
      <c r="S298" s="462">
        <v>1050</v>
      </c>
      <c r="T298" s="462"/>
      <c r="U298" s="537">
        <f t="shared" si="31"/>
        <v>1050</v>
      </c>
      <c r="V298" s="549"/>
      <c r="W298" s="537">
        <f t="shared" si="30"/>
        <v>1050</v>
      </c>
      <c r="X298" s="587"/>
      <c r="Y298" s="592">
        <f t="shared" si="30"/>
        <v>1050</v>
      </c>
    </row>
    <row r="299" spans="1:25" ht="41.25" customHeight="1" outlineLevel="1">
      <c r="A299" s="471"/>
      <c r="B299" s="517" t="s">
        <v>609</v>
      </c>
      <c r="C299" s="492"/>
      <c r="D299" s="469"/>
      <c r="E299" s="469"/>
      <c r="G299" s="410"/>
      <c r="H299" s="410"/>
      <c r="I299" s="334"/>
      <c r="J299" s="410"/>
      <c r="K299" s="334"/>
      <c r="L299" s="410"/>
      <c r="M299" s="334"/>
      <c r="N299" s="492"/>
      <c r="O299" s="470"/>
      <c r="P299" s="470"/>
      <c r="Q299" s="462"/>
      <c r="R299" s="470">
        <v>3500</v>
      </c>
      <c r="S299" s="462">
        <v>3500</v>
      </c>
      <c r="T299" s="462"/>
      <c r="U299" s="537">
        <f t="shared" si="31"/>
        <v>3500</v>
      </c>
      <c r="V299" s="549"/>
      <c r="W299" s="537">
        <f t="shared" si="30"/>
        <v>3500</v>
      </c>
      <c r="X299" s="587"/>
      <c r="Y299" s="592">
        <f t="shared" si="30"/>
        <v>3500</v>
      </c>
    </row>
    <row r="300" spans="1:25" ht="28.5" customHeight="1" outlineLevel="1">
      <c r="A300" s="471"/>
      <c r="B300" s="522" t="s">
        <v>933</v>
      </c>
      <c r="C300" s="492">
        <v>1380</v>
      </c>
      <c r="D300" s="469"/>
      <c r="E300" s="469"/>
      <c r="G300" s="410"/>
      <c r="H300" s="410"/>
      <c r="I300" s="334"/>
      <c r="J300" s="410"/>
      <c r="K300" s="334"/>
      <c r="L300" s="410"/>
      <c r="M300" s="334"/>
      <c r="N300" s="492"/>
      <c r="O300" s="470">
        <f t="shared" si="29"/>
        <v>1380</v>
      </c>
      <c r="P300" s="470"/>
      <c r="Q300" s="462">
        <f t="shared" si="27"/>
        <v>1380</v>
      </c>
      <c r="R300" s="470">
        <f>1000+400</f>
        <v>1400</v>
      </c>
      <c r="S300" s="462">
        <f t="shared" si="28"/>
        <v>2780</v>
      </c>
      <c r="T300" s="462"/>
      <c r="U300" s="537">
        <f t="shared" si="31"/>
        <v>2780</v>
      </c>
      <c r="V300" s="549">
        <v>700</v>
      </c>
      <c r="W300" s="537">
        <f t="shared" si="30"/>
        <v>3480</v>
      </c>
      <c r="X300" s="587"/>
      <c r="Y300" s="592">
        <f t="shared" si="30"/>
        <v>3480</v>
      </c>
    </row>
    <row r="301" spans="1:25" ht="29.25" customHeight="1" outlineLevel="1">
      <c r="A301" s="471"/>
      <c r="B301" s="522" t="s">
        <v>822</v>
      </c>
      <c r="C301" s="492"/>
      <c r="D301" s="469"/>
      <c r="E301" s="469"/>
      <c r="G301" s="410"/>
      <c r="H301" s="410"/>
      <c r="I301" s="334"/>
      <c r="J301" s="410"/>
      <c r="K301" s="334"/>
      <c r="L301" s="410"/>
      <c r="M301" s="334"/>
      <c r="N301" s="492"/>
      <c r="O301" s="470"/>
      <c r="P301" s="470"/>
      <c r="Q301" s="462"/>
      <c r="R301" s="470">
        <v>160</v>
      </c>
      <c r="S301" s="462">
        <v>160</v>
      </c>
      <c r="T301" s="462"/>
      <c r="U301" s="537">
        <f t="shared" si="31"/>
        <v>160</v>
      </c>
      <c r="V301" s="549">
        <v>287</v>
      </c>
      <c r="W301" s="537">
        <f t="shared" si="30"/>
        <v>447</v>
      </c>
      <c r="X301" s="587"/>
      <c r="Y301" s="592">
        <f t="shared" si="30"/>
        <v>447</v>
      </c>
    </row>
    <row r="302" spans="1:25" ht="47.25" outlineLevel="1">
      <c r="A302" s="471"/>
      <c r="B302" s="522" t="s">
        <v>817</v>
      </c>
      <c r="C302" s="492">
        <v>4000</v>
      </c>
      <c r="D302" s="469"/>
      <c r="E302" s="469"/>
      <c r="G302" s="410"/>
      <c r="H302" s="410"/>
      <c r="I302" s="334"/>
      <c r="J302" s="410"/>
      <c r="K302" s="334"/>
      <c r="L302" s="410"/>
      <c r="M302" s="334"/>
      <c r="N302" s="492"/>
      <c r="O302" s="470">
        <f t="shared" si="29"/>
        <v>4000</v>
      </c>
      <c r="P302" s="470"/>
      <c r="Q302" s="462">
        <f t="shared" si="27"/>
        <v>4000</v>
      </c>
      <c r="R302" s="470">
        <v>-3843</v>
      </c>
      <c r="S302" s="462">
        <f t="shared" si="28"/>
        <v>157</v>
      </c>
      <c r="T302" s="462"/>
      <c r="U302" s="537">
        <f t="shared" si="31"/>
        <v>157</v>
      </c>
      <c r="V302" s="549">
        <v>250</v>
      </c>
      <c r="W302" s="537">
        <f t="shared" si="30"/>
        <v>407</v>
      </c>
      <c r="X302" s="587"/>
      <c r="Y302" s="592">
        <f t="shared" si="30"/>
        <v>407</v>
      </c>
    </row>
    <row r="303" spans="1:25" ht="15.75" outlineLevel="1">
      <c r="A303" s="471"/>
      <c r="B303" s="568" t="s">
        <v>668</v>
      </c>
      <c r="C303" s="499">
        <f>SUM(C304:C307)</f>
        <v>24380</v>
      </c>
      <c r="D303" s="469"/>
      <c r="E303" s="469"/>
      <c r="G303" s="410"/>
      <c r="H303" s="410"/>
      <c r="I303" s="334"/>
      <c r="J303" s="410"/>
      <c r="K303" s="334"/>
      <c r="L303" s="410"/>
      <c r="M303" s="334"/>
      <c r="N303" s="499">
        <f>SUM(N304:N309)</f>
        <v>1500</v>
      </c>
      <c r="O303" s="457">
        <f t="shared" si="29"/>
        <v>25880</v>
      </c>
      <c r="P303" s="457">
        <v>0</v>
      </c>
      <c r="Q303" s="455">
        <f aca="true" t="shared" si="32" ref="Q303:Q389">O303+P303</f>
        <v>25880</v>
      </c>
      <c r="R303" s="457">
        <f>SUM(R304:R309)</f>
        <v>-23158</v>
      </c>
      <c r="S303" s="455">
        <f aca="true" t="shared" si="33" ref="S303:S389">Q303+R303</f>
        <v>2722</v>
      </c>
      <c r="T303" s="455">
        <f>SUM(T304:T309)</f>
        <v>0</v>
      </c>
      <c r="U303" s="538">
        <f t="shared" si="31"/>
        <v>2722</v>
      </c>
      <c r="V303" s="499">
        <f>SUM(V304:V308)</f>
        <v>0</v>
      </c>
      <c r="W303" s="538">
        <f t="shared" si="30"/>
        <v>2722</v>
      </c>
      <c r="X303" s="588">
        <f>SUM(X304:X308)</f>
        <v>0</v>
      </c>
      <c r="Y303" s="498">
        <f t="shared" si="30"/>
        <v>2722</v>
      </c>
    </row>
    <row r="304" spans="1:25" ht="29.25" customHeight="1" outlineLevel="1">
      <c r="A304" s="471"/>
      <c r="B304" s="522" t="s">
        <v>818</v>
      </c>
      <c r="C304" s="492">
        <v>2000</v>
      </c>
      <c r="D304" s="469"/>
      <c r="E304" s="469"/>
      <c r="G304" s="410"/>
      <c r="H304" s="410"/>
      <c r="I304" s="334"/>
      <c r="J304" s="410"/>
      <c r="K304" s="334"/>
      <c r="L304" s="410"/>
      <c r="M304" s="334"/>
      <c r="N304" s="492"/>
      <c r="O304" s="470">
        <f t="shared" si="29"/>
        <v>2000</v>
      </c>
      <c r="P304" s="470"/>
      <c r="Q304" s="462">
        <f t="shared" si="32"/>
        <v>2000</v>
      </c>
      <c r="R304" s="470"/>
      <c r="S304" s="462">
        <f t="shared" si="33"/>
        <v>2000</v>
      </c>
      <c r="T304" s="462"/>
      <c r="U304" s="537">
        <f t="shared" si="31"/>
        <v>2000</v>
      </c>
      <c r="V304" s="549"/>
      <c r="W304" s="537">
        <f t="shared" si="30"/>
        <v>2000</v>
      </c>
      <c r="X304" s="587"/>
      <c r="Y304" s="592">
        <f t="shared" si="30"/>
        <v>2000</v>
      </c>
    </row>
    <row r="305" spans="1:25" ht="31.5" hidden="1" outlineLevel="1">
      <c r="A305" s="471"/>
      <c r="B305" s="522" t="s">
        <v>819</v>
      </c>
      <c r="C305" s="492">
        <v>380</v>
      </c>
      <c r="D305" s="469"/>
      <c r="E305" s="469"/>
      <c r="G305" s="410"/>
      <c r="H305" s="410"/>
      <c r="I305" s="334"/>
      <c r="J305" s="410"/>
      <c r="K305" s="334"/>
      <c r="L305" s="410"/>
      <c r="M305" s="334"/>
      <c r="N305" s="492"/>
      <c r="O305" s="470">
        <f t="shared" si="29"/>
        <v>380</v>
      </c>
      <c r="P305" s="470"/>
      <c r="Q305" s="462">
        <f t="shared" si="32"/>
        <v>380</v>
      </c>
      <c r="R305" s="470"/>
      <c r="S305" s="462">
        <f t="shared" si="33"/>
        <v>380</v>
      </c>
      <c r="T305" s="462"/>
      <c r="U305" s="537">
        <f t="shared" si="31"/>
        <v>380</v>
      </c>
      <c r="V305" s="549">
        <v>-380</v>
      </c>
      <c r="W305" s="537">
        <f t="shared" si="30"/>
        <v>0</v>
      </c>
      <c r="X305" s="587"/>
      <c r="Y305" s="592">
        <f t="shared" si="30"/>
        <v>0</v>
      </c>
    </row>
    <row r="306" spans="1:25" ht="30" customHeight="1" outlineLevel="1">
      <c r="A306" s="471"/>
      <c r="B306" s="514" t="s">
        <v>823</v>
      </c>
      <c r="C306" s="492">
        <v>20000</v>
      </c>
      <c r="D306" s="469"/>
      <c r="E306" s="469"/>
      <c r="G306" s="410"/>
      <c r="H306" s="410"/>
      <c r="I306" s="334"/>
      <c r="J306" s="410"/>
      <c r="K306" s="334"/>
      <c r="L306" s="410"/>
      <c r="M306" s="334"/>
      <c r="N306" s="492"/>
      <c r="O306" s="470">
        <f t="shared" si="29"/>
        <v>20000</v>
      </c>
      <c r="P306" s="470"/>
      <c r="Q306" s="462">
        <f t="shared" si="32"/>
        <v>20000</v>
      </c>
      <c r="R306" s="470">
        <v>-19750</v>
      </c>
      <c r="S306" s="462">
        <f t="shared" si="33"/>
        <v>250</v>
      </c>
      <c r="T306" s="462"/>
      <c r="U306" s="537">
        <f t="shared" si="31"/>
        <v>250</v>
      </c>
      <c r="V306" s="549"/>
      <c r="W306" s="537">
        <f t="shared" si="30"/>
        <v>250</v>
      </c>
      <c r="X306" s="587"/>
      <c r="Y306" s="592">
        <f t="shared" si="30"/>
        <v>250</v>
      </c>
    </row>
    <row r="307" spans="1:25" ht="31.5" outlineLevel="1">
      <c r="A307" s="471"/>
      <c r="B307" s="516" t="s">
        <v>669</v>
      </c>
      <c r="C307" s="492">
        <v>2000</v>
      </c>
      <c r="D307" s="469"/>
      <c r="E307" s="469"/>
      <c r="G307" s="410"/>
      <c r="H307" s="410"/>
      <c r="I307" s="334"/>
      <c r="J307" s="410"/>
      <c r="K307" s="334"/>
      <c r="L307" s="410"/>
      <c r="M307" s="334"/>
      <c r="N307" s="492"/>
      <c r="O307" s="470">
        <f t="shared" si="29"/>
        <v>2000</v>
      </c>
      <c r="P307" s="470"/>
      <c r="Q307" s="462">
        <f t="shared" si="32"/>
        <v>2000</v>
      </c>
      <c r="R307" s="470">
        <v>-2000</v>
      </c>
      <c r="S307" s="462">
        <f t="shared" si="33"/>
        <v>0</v>
      </c>
      <c r="T307" s="462"/>
      <c r="U307" s="537">
        <f t="shared" si="31"/>
        <v>0</v>
      </c>
      <c r="V307" s="549">
        <v>380</v>
      </c>
      <c r="W307" s="537">
        <f t="shared" si="30"/>
        <v>380</v>
      </c>
      <c r="X307" s="587"/>
      <c r="Y307" s="592">
        <f t="shared" si="30"/>
        <v>380</v>
      </c>
    </row>
    <row r="308" spans="1:25" ht="31.5" outlineLevel="1">
      <c r="A308" s="471"/>
      <c r="B308" s="516" t="s">
        <v>236</v>
      </c>
      <c r="C308" s="492"/>
      <c r="D308" s="469"/>
      <c r="E308" s="469"/>
      <c r="G308" s="410"/>
      <c r="H308" s="410"/>
      <c r="I308" s="334"/>
      <c r="J308" s="410"/>
      <c r="K308" s="334"/>
      <c r="L308" s="410"/>
      <c r="M308" s="334"/>
      <c r="N308" s="492"/>
      <c r="O308" s="470"/>
      <c r="P308" s="470"/>
      <c r="Q308" s="462"/>
      <c r="R308" s="470">
        <v>92</v>
      </c>
      <c r="S308" s="462">
        <v>92</v>
      </c>
      <c r="T308" s="462"/>
      <c r="U308" s="537">
        <f t="shared" si="31"/>
        <v>92</v>
      </c>
      <c r="V308" s="549"/>
      <c r="W308" s="537">
        <f t="shared" si="30"/>
        <v>92</v>
      </c>
      <c r="X308" s="587"/>
      <c r="Y308" s="592">
        <f t="shared" si="30"/>
        <v>92</v>
      </c>
    </row>
    <row r="309" spans="1:25" ht="31.5" hidden="1" outlineLevel="1">
      <c r="A309" s="471"/>
      <c r="B309" s="516" t="s">
        <v>611</v>
      </c>
      <c r="C309" s="492"/>
      <c r="D309" s="469"/>
      <c r="E309" s="469"/>
      <c r="G309" s="410"/>
      <c r="H309" s="410"/>
      <c r="I309" s="334"/>
      <c r="J309" s="410"/>
      <c r="K309" s="334"/>
      <c r="L309" s="410"/>
      <c r="M309" s="334"/>
      <c r="N309" s="492">
        <v>1500</v>
      </c>
      <c r="O309" s="470">
        <f t="shared" si="29"/>
        <v>1500</v>
      </c>
      <c r="P309" s="470"/>
      <c r="Q309" s="462">
        <f t="shared" si="32"/>
        <v>1500</v>
      </c>
      <c r="R309" s="470">
        <v>-1500</v>
      </c>
      <c r="S309" s="462">
        <f t="shared" si="33"/>
        <v>0</v>
      </c>
      <c r="T309" s="462"/>
      <c r="U309" s="537">
        <f t="shared" si="31"/>
        <v>0</v>
      </c>
      <c r="V309" s="549"/>
      <c r="W309" s="538">
        <f t="shared" si="30"/>
        <v>0</v>
      </c>
      <c r="X309" s="587"/>
      <c r="Y309" s="498">
        <f t="shared" si="30"/>
        <v>0</v>
      </c>
    </row>
    <row r="310" spans="1:25" ht="15" customHeight="1" outlineLevel="1">
      <c r="A310" s="471"/>
      <c r="B310" s="569" t="s">
        <v>670</v>
      </c>
      <c r="C310" s="499">
        <f>SUM(C311:C324)</f>
        <v>30750</v>
      </c>
      <c r="D310" s="469"/>
      <c r="E310" s="469"/>
      <c r="G310" s="410"/>
      <c r="H310" s="410"/>
      <c r="I310" s="334"/>
      <c r="J310" s="410"/>
      <c r="K310" s="334"/>
      <c r="L310" s="410"/>
      <c r="M310" s="334"/>
      <c r="N310" s="499">
        <f>SUM(N311:N325)</f>
        <v>2790</v>
      </c>
      <c r="O310" s="457">
        <f t="shared" si="29"/>
        <v>33540</v>
      </c>
      <c r="P310" s="457">
        <v>0</v>
      </c>
      <c r="Q310" s="455">
        <f t="shared" si="32"/>
        <v>33540</v>
      </c>
      <c r="R310" s="457">
        <f>SUM(R311:R325)</f>
        <v>4639</v>
      </c>
      <c r="S310" s="455">
        <f>Q310+R310</f>
        <v>38179</v>
      </c>
      <c r="T310" s="455">
        <f>SUM(T311:T325)</f>
        <v>0</v>
      </c>
      <c r="U310" s="538">
        <f t="shared" si="31"/>
        <v>38179</v>
      </c>
      <c r="V310" s="499">
        <f>SUM(V311:V325)</f>
        <v>0</v>
      </c>
      <c r="W310" s="538">
        <f t="shared" si="30"/>
        <v>38179</v>
      </c>
      <c r="X310" s="588">
        <f>SUM(X311:X325)</f>
        <v>0</v>
      </c>
      <c r="Y310" s="498">
        <f t="shared" si="30"/>
        <v>38179</v>
      </c>
    </row>
    <row r="311" spans="1:25" ht="16.5" customHeight="1" outlineLevel="1">
      <c r="A311" s="471"/>
      <c r="B311" s="514" t="s">
        <v>820</v>
      </c>
      <c r="C311" s="492">
        <v>11000</v>
      </c>
      <c r="D311" s="469"/>
      <c r="E311" s="469"/>
      <c r="G311" s="410"/>
      <c r="H311" s="410"/>
      <c r="I311" s="334"/>
      <c r="J311" s="410"/>
      <c r="K311" s="334"/>
      <c r="L311" s="410"/>
      <c r="M311" s="334"/>
      <c r="N311" s="492"/>
      <c r="O311" s="470">
        <f t="shared" si="29"/>
        <v>11000</v>
      </c>
      <c r="P311" s="470"/>
      <c r="Q311" s="462">
        <f t="shared" si="32"/>
        <v>11000</v>
      </c>
      <c r="R311" s="470">
        <v>-1612</v>
      </c>
      <c r="S311" s="462">
        <f t="shared" si="33"/>
        <v>9388</v>
      </c>
      <c r="T311" s="462"/>
      <c r="U311" s="537">
        <f t="shared" si="31"/>
        <v>9388</v>
      </c>
      <c r="V311" s="549"/>
      <c r="W311" s="537">
        <f t="shared" si="30"/>
        <v>9388</v>
      </c>
      <c r="X311" s="587"/>
      <c r="Y311" s="592">
        <f t="shared" si="30"/>
        <v>9388</v>
      </c>
    </row>
    <row r="312" spans="1:25" ht="32.25" customHeight="1" outlineLevel="1">
      <c r="A312" s="471"/>
      <c r="B312" s="467" t="s">
        <v>750</v>
      </c>
      <c r="C312" s="492">
        <v>250</v>
      </c>
      <c r="D312" s="469"/>
      <c r="E312" s="469"/>
      <c r="G312" s="410"/>
      <c r="H312" s="410"/>
      <c r="I312" s="334"/>
      <c r="J312" s="410"/>
      <c r="K312" s="334"/>
      <c r="L312" s="410"/>
      <c r="M312" s="334"/>
      <c r="N312" s="492"/>
      <c r="O312" s="470">
        <f t="shared" si="29"/>
        <v>250</v>
      </c>
      <c r="P312" s="470"/>
      <c r="Q312" s="462">
        <f t="shared" si="32"/>
        <v>250</v>
      </c>
      <c r="R312" s="470"/>
      <c r="S312" s="462">
        <f t="shared" si="33"/>
        <v>250</v>
      </c>
      <c r="T312" s="462"/>
      <c r="U312" s="537">
        <f t="shared" si="31"/>
        <v>250</v>
      </c>
      <c r="V312" s="549"/>
      <c r="W312" s="537">
        <f t="shared" si="30"/>
        <v>250</v>
      </c>
      <c r="X312" s="587"/>
      <c r="Y312" s="592">
        <f t="shared" si="30"/>
        <v>250</v>
      </c>
    </row>
    <row r="313" spans="1:25" ht="15.75" customHeight="1" hidden="1" outlineLevel="1">
      <c r="A313" s="471"/>
      <c r="B313" s="477" t="s">
        <v>615</v>
      </c>
      <c r="C313" s="492">
        <v>5000</v>
      </c>
      <c r="D313" s="469"/>
      <c r="E313" s="469"/>
      <c r="G313" s="410"/>
      <c r="H313" s="410"/>
      <c r="I313" s="334"/>
      <c r="J313" s="410"/>
      <c r="K313" s="334"/>
      <c r="L313" s="410"/>
      <c r="M313" s="334"/>
      <c r="N313" s="492"/>
      <c r="O313" s="470">
        <f t="shared" si="29"/>
        <v>5000</v>
      </c>
      <c r="P313" s="470"/>
      <c r="Q313" s="462">
        <f t="shared" si="32"/>
        <v>5000</v>
      </c>
      <c r="R313" s="470">
        <v>-5000</v>
      </c>
      <c r="S313" s="462">
        <f t="shared" si="33"/>
        <v>0</v>
      </c>
      <c r="T313" s="462"/>
      <c r="U313" s="537">
        <f t="shared" si="31"/>
        <v>0</v>
      </c>
      <c r="V313" s="549"/>
      <c r="W313" s="537">
        <f t="shared" si="30"/>
        <v>0</v>
      </c>
      <c r="X313" s="587"/>
      <c r="Y313" s="592">
        <f t="shared" si="30"/>
        <v>0</v>
      </c>
    </row>
    <row r="314" spans="1:25" ht="33" customHeight="1" outlineLevel="1">
      <c r="A314" s="471"/>
      <c r="B314" s="523" t="s">
        <v>841</v>
      </c>
      <c r="C314" s="492"/>
      <c r="D314" s="469"/>
      <c r="E314" s="469"/>
      <c r="G314" s="410"/>
      <c r="H314" s="410"/>
      <c r="I314" s="334"/>
      <c r="J314" s="410"/>
      <c r="K314" s="334"/>
      <c r="L314" s="410"/>
      <c r="M314" s="334"/>
      <c r="N314" s="492"/>
      <c r="O314" s="470"/>
      <c r="P314" s="470"/>
      <c r="Q314" s="462"/>
      <c r="R314" s="470">
        <v>4000</v>
      </c>
      <c r="S314" s="462">
        <f t="shared" si="33"/>
        <v>4000</v>
      </c>
      <c r="T314" s="462"/>
      <c r="U314" s="537">
        <f t="shared" si="31"/>
        <v>4000</v>
      </c>
      <c r="V314" s="549"/>
      <c r="W314" s="537">
        <f t="shared" si="30"/>
        <v>4000</v>
      </c>
      <c r="X314" s="587"/>
      <c r="Y314" s="592">
        <f t="shared" si="30"/>
        <v>4000</v>
      </c>
    </row>
    <row r="315" spans="1:25" ht="15.75" outlineLevel="1">
      <c r="A315" s="471"/>
      <c r="B315" s="490" t="s">
        <v>29</v>
      </c>
      <c r="C315" s="492">
        <v>3000</v>
      </c>
      <c r="D315" s="469"/>
      <c r="E315" s="469"/>
      <c r="G315" s="410"/>
      <c r="H315" s="410"/>
      <c r="I315" s="334"/>
      <c r="J315" s="410"/>
      <c r="K315" s="334"/>
      <c r="L315" s="410"/>
      <c r="M315" s="334"/>
      <c r="N315" s="492">
        <v>540</v>
      </c>
      <c r="O315" s="470">
        <f t="shared" si="29"/>
        <v>3540</v>
      </c>
      <c r="P315" s="470"/>
      <c r="Q315" s="462">
        <f t="shared" si="32"/>
        <v>3540</v>
      </c>
      <c r="R315" s="470"/>
      <c r="S315" s="462">
        <f t="shared" si="33"/>
        <v>3540</v>
      </c>
      <c r="T315" s="462"/>
      <c r="U315" s="537">
        <f t="shared" si="31"/>
        <v>3540</v>
      </c>
      <c r="V315" s="549">
        <v>-1290</v>
      </c>
      <c r="W315" s="537">
        <f t="shared" si="30"/>
        <v>2250</v>
      </c>
      <c r="X315" s="587"/>
      <c r="Y315" s="592">
        <f t="shared" si="30"/>
        <v>2250</v>
      </c>
    </row>
    <row r="316" spans="1:25" ht="31.5" outlineLevel="1">
      <c r="A316" s="471"/>
      <c r="B316" s="477" t="s">
        <v>30</v>
      </c>
      <c r="C316" s="518"/>
      <c r="D316" s="519"/>
      <c r="E316" s="518"/>
      <c r="F316" s="518"/>
      <c r="G316" s="518"/>
      <c r="H316" s="518">
        <v>695</v>
      </c>
      <c r="I316" s="519">
        <f>SUM(H316)-G316</f>
        <v>695</v>
      </c>
      <c r="J316" s="410"/>
      <c r="K316" s="334"/>
      <c r="L316" s="410"/>
      <c r="M316" s="334"/>
      <c r="N316" s="492"/>
      <c r="O316" s="470"/>
      <c r="P316" s="470"/>
      <c r="Q316" s="462"/>
      <c r="R316" s="470"/>
      <c r="S316" s="462"/>
      <c r="T316" s="462"/>
      <c r="U316" s="537">
        <v>0</v>
      </c>
      <c r="V316" s="492">
        <v>695</v>
      </c>
      <c r="W316" s="537">
        <f t="shared" si="30"/>
        <v>695</v>
      </c>
      <c r="X316" s="589"/>
      <c r="Y316" s="592">
        <f t="shared" si="30"/>
        <v>695</v>
      </c>
    </row>
    <row r="317" spans="1:25" ht="34.5" customHeight="1" outlineLevel="1">
      <c r="A317" s="471"/>
      <c r="B317" s="477" t="s">
        <v>842</v>
      </c>
      <c r="C317" s="518"/>
      <c r="D317" s="519"/>
      <c r="E317" s="518"/>
      <c r="F317" s="518"/>
      <c r="G317" s="518"/>
      <c r="H317" s="518">
        <v>595</v>
      </c>
      <c r="I317" s="519">
        <f>SUM(H317)-G317</f>
        <v>595</v>
      </c>
      <c r="J317" s="410"/>
      <c r="K317" s="334"/>
      <c r="L317" s="410"/>
      <c r="M317" s="334"/>
      <c r="N317" s="492"/>
      <c r="O317" s="470"/>
      <c r="P317" s="470"/>
      <c r="Q317" s="462"/>
      <c r="R317" s="470"/>
      <c r="S317" s="462"/>
      <c r="T317" s="462"/>
      <c r="U317" s="537">
        <v>0</v>
      </c>
      <c r="V317" s="492">
        <v>595</v>
      </c>
      <c r="W317" s="537">
        <f t="shared" si="30"/>
        <v>595</v>
      </c>
      <c r="X317" s="589"/>
      <c r="Y317" s="592">
        <f t="shared" si="30"/>
        <v>595</v>
      </c>
    </row>
    <row r="318" spans="1:25" ht="34.5" customHeight="1" hidden="1" outlineLevel="1">
      <c r="A318" s="471"/>
      <c r="B318" s="581" t="s">
        <v>304</v>
      </c>
      <c r="C318" s="582"/>
      <c r="D318" s="583"/>
      <c r="E318" s="584"/>
      <c r="F318" s="584"/>
      <c r="G318" s="584"/>
      <c r="H318" s="584"/>
      <c r="I318" s="583"/>
      <c r="J318" s="575"/>
      <c r="K318" s="576"/>
      <c r="L318" s="575"/>
      <c r="M318" s="576"/>
      <c r="N318" s="580"/>
      <c r="O318" s="578"/>
      <c r="P318" s="578"/>
      <c r="Q318" s="577"/>
      <c r="R318" s="578"/>
      <c r="S318" s="577"/>
      <c r="T318" s="577"/>
      <c r="U318" s="579"/>
      <c r="V318" s="580"/>
      <c r="W318" s="579"/>
      <c r="X318" s="591">
        <v>0</v>
      </c>
      <c r="Y318" s="594">
        <f t="shared" si="30"/>
        <v>0</v>
      </c>
    </row>
    <row r="319" spans="1:25" ht="15.75" customHeight="1" outlineLevel="1">
      <c r="A319" s="471"/>
      <c r="B319" s="477" t="s">
        <v>31</v>
      </c>
      <c r="C319" s="492"/>
      <c r="D319" s="469"/>
      <c r="E319" s="469"/>
      <c r="G319" s="410"/>
      <c r="H319" s="410"/>
      <c r="I319" s="334"/>
      <c r="J319" s="410"/>
      <c r="K319" s="334"/>
      <c r="L319" s="410"/>
      <c r="M319" s="334"/>
      <c r="N319" s="492"/>
      <c r="O319" s="470"/>
      <c r="P319" s="470"/>
      <c r="Q319" s="462"/>
      <c r="R319" s="470">
        <f>600+2000</f>
        <v>2600</v>
      </c>
      <c r="S319" s="462">
        <f t="shared" si="33"/>
        <v>2600</v>
      </c>
      <c r="T319" s="462"/>
      <c r="U319" s="537">
        <f t="shared" si="31"/>
        <v>2600</v>
      </c>
      <c r="V319" s="549"/>
      <c r="W319" s="537">
        <f t="shared" si="30"/>
        <v>2600</v>
      </c>
      <c r="X319" s="587"/>
      <c r="Y319" s="592">
        <f t="shared" si="30"/>
        <v>2600</v>
      </c>
    </row>
    <row r="320" spans="1:25" ht="31.5" outlineLevel="1">
      <c r="A320" s="471"/>
      <c r="B320" s="477" t="s">
        <v>845</v>
      </c>
      <c r="C320" s="492"/>
      <c r="D320" s="469"/>
      <c r="E320" s="469"/>
      <c r="G320" s="410"/>
      <c r="H320" s="410"/>
      <c r="I320" s="334"/>
      <c r="J320" s="410"/>
      <c r="K320" s="334"/>
      <c r="L320" s="410"/>
      <c r="M320" s="334"/>
      <c r="N320" s="492"/>
      <c r="O320" s="470"/>
      <c r="P320" s="470"/>
      <c r="Q320" s="462"/>
      <c r="R320" s="470">
        <v>401</v>
      </c>
      <c r="S320" s="462">
        <f t="shared" si="33"/>
        <v>401</v>
      </c>
      <c r="T320" s="462"/>
      <c r="U320" s="537">
        <f t="shared" si="31"/>
        <v>401</v>
      </c>
      <c r="V320" s="549"/>
      <c r="W320" s="537">
        <f t="shared" si="30"/>
        <v>401</v>
      </c>
      <c r="X320" s="587"/>
      <c r="Y320" s="592">
        <f t="shared" si="30"/>
        <v>401</v>
      </c>
    </row>
    <row r="321" spans="1:25" ht="47.25" outlineLevel="1">
      <c r="A321" s="471"/>
      <c r="B321" s="477" t="s">
        <v>552</v>
      </c>
      <c r="C321" s="492"/>
      <c r="D321" s="469"/>
      <c r="E321" s="469"/>
      <c r="G321" s="410"/>
      <c r="H321" s="410"/>
      <c r="I321" s="334"/>
      <c r="J321" s="410"/>
      <c r="K321" s="334"/>
      <c r="L321" s="410"/>
      <c r="M321" s="334"/>
      <c r="N321" s="492"/>
      <c r="O321" s="470"/>
      <c r="P321" s="470"/>
      <c r="Q321" s="462"/>
      <c r="R321" s="470">
        <v>3200</v>
      </c>
      <c r="S321" s="462">
        <f t="shared" si="33"/>
        <v>3200</v>
      </c>
      <c r="T321" s="462"/>
      <c r="U321" s="537">
        <f t="shared" si="31"/>
        <v>3200</v>
      </c>
      <c r="V321" s="549"/>
      <c r="W321" s="537">
        <f t="shared" si="30"/>
        <v>3200</v>
      </c>
      <c r="X321" s="587"/>
      <c r="Y321" s="592">
        <f t="shared" si="30"/>
        <v>3200</v>
      </c>
    </row>
    <row r="322" spans="1:25" ht="15.75" outlineLevel="1">
      <c r="A322" s="471"/>
      <c r="B322" s="524" t="s">
        <v>934</v>
      </c>
      <c r="C322" s="492"/>
      <c r="D322" s="469"/>
      <c r="E322" s="469"/>
      <c r="G322" s="410"/>
      <c r="H322" s="410"/>
      <c r="I322" s="334"/>
      <c r="J322" s="410"/>
      <c r="K322" s="334"/>
      <c r="L322" s="410"/>
      <c r="M322" s="334"/>
      <c r="N322" s="492"/>
      <c r="O322" s="470"/>
      <c r="P322" s="470"/>
      <c r="Q322" s="462"/>
      <c r="R322" s="470">
        <v>550</v>
      </c>
      <c r="S322" s="462">
        <f t="shared" si="33"/>
        <v>550</v>
      </c>
      <c r="T322" s="462"/>
      <c r="U322" s="537">
        <f t="shared" si="31"/>
        <v>550</v>
      </c>
      <c r="V322" s="549"/>
      <c r="W322" s="537">
        <f t="shared" si="30"/>
        <v>550</v>
      </c>
      <c r="X322" s="587"/>
      <c r="Y322" s="592">
        <f t="shared" si="30"/>
        <v>550</v>
      </c>
    </row>
    <row r="323" spans="1:25" ht="18.75" customHeight="1" outlineLevel="1">
      <c r="A323" s="471"/>
      <c r="B323" s="514" t="s">
        <v>32</v>
      </c>
      <c r="C323" s="492">
        <v>3000</v>
      </c>
      <c r="D323" s="469"/>
      <c r="E323" s="469"/>
      <c r="G323" s="410"/>
      <c r="H323" s="410"/>
      <c r="I323" s="334"/>
      <c r="J323" s="410"/>
      <c r="K323" s="334"/>
      <c r="L323" s="410"/>
      <c r="M323" s="334"/>
      <c r="N323" s="492"/>
      <c r="O323" s="470">
        <f aca="true" t="shared" si="34" ref="O323:O406">C323+N323</f>
        <v>3000</v>
      </c>
      <c r="P323" s="470"/>
      <c r="Q323" s="462">
        <f t="shared" si="32"/>
        <v>3000</v>
      </c>
      <c r="R323" s="470"/>
      <c r="S323" s="462">
        <f t="shared" si="33"/>
        <v>3000</v>
      </c>
      <c r="T323" s="462"/>
      <c r="U323" s="537">
        <f t="shared" si="31"/>
        <v>3000</v>
      </c>
      <c r="V323" s="549"/>
      <c r="W323" s="537">
        <f t="shared" si="30"/>
        <v>3000</v>
      </c>
      <c r="X323" s="587"/>
      <c r="Y323" s="592">
        <f t="shared" si="30"/>
        <v>3000</v>
      </c>
    </row>
    <row r="324" spans="1:25" ht="17.25" customHeight="1" outlineLevel="1">
      <c r="A324" s="471"/>
      <c r="B324" s="514" t="s">
        <v>33</v>
      </c>
      <c r="C324" s="492">
        <v>8500</v>
      </c>
      <c r="D324" s="469"/>
      <c r="E324" s="469"/>
      <c r="G324" s="410"/>
      <c r="H324" s="410"/>
      <c r="I324" s="334"/>
      <c r="J324" s="410"/>
      <c r="K324" s="334"/>
      <c r="L324" s="410"/>
      <c r="M324" s="334"/>
      <c r="N324" s="492"/>
      <c r="O324" s="470">
        <f t="shared" si="34"/>
        <v>8500</v>
      </c>
      <c r="P324" s="470"/>
      <c r="Q324" s="462">
        <f t="shared" si="32"/>
        <v>8500</v>
      </c>
      <c r="R324" s="470">
        <v>500</v>
      </c>
      <c r="S324" s="462">
        <f t="shared" si="33"/>
        <v>9000</v>
      </c>
      <c r="T324" s="462"/>
      <c r="U324" s="537">
        <f t="shared" si="31"/>
        <v>9000</v>
      </c>
      <c r="V324" s="549"/>
      <c r="W324" s="537">
        <f t="shared" si="30"/>
        <v>9000</v>
      </c>
      <c r="X324" s="587"/>
      <c r="Y324" s="592">
        <f t="shared" si="30"/>
        <v>9000</v>
      </c>
    </row>
    <row r="325" spans="1:25" ht="19.5" customHeight="1" outlineLevel="1">
      <c r="A325" s="471"/>
      <c r="B325" s="514" t="s">
        <v>34</v>
      </c>
      <c r="C325" s="492"/>
      <c r="D325" s="469"/>
      <c r="E325" s="469"/>
      <c r="G325" s="410"/>
      <c r="H325" s="410"/>
      <c r="I325" s="334"/>
      <c r="J325" s="410"/>
      <c r="K325" s="334"/>
      <c r="L325" s="410"/>
      <c r="M325" s="334"/>
      <c r="N325" s="492">
        <f>1500+750</f>
        <v>2250</v>
      </c>
      <c r="O325" s="470">
        <f t="shared" si="34"/>
        <v>2250</v>
      </c>
      <c r="P325" s="470"/>
      <c r="Q325" s="462">
        <f t="shared" si="32"/>
        <v>2250</v>
      </c>
      <c r="R325" s="470"/>
      <c r="S325" s="462">
        <f t="shared" si="33"/>
        <v>2250</v>
      </c>
      <c r="T325" s="462"/>
      <c r="U325" s="537">
        <f t="shared" si="31"/>
        <v>2250</v>
      </c>
      <c r="V325" s="549"/>
      <c r="W325" s="537">
        <f t="shared" si="30"/>
        <v>2250</v>
      </c>
      <c r="X325" s="587"/>
      <c r="Y325" s="592">
        <f t="shared" si="30"/>
        <v>2250</v>
      </c>
    </row>
    <row r="326" spans="1:25" ht="14.25" customHeight="1" outlineLevel="1">
      <c r="A326" s="471"/>
      <c r="B326" s="568" t="s">
        <v>35</v>
      </c>
      <c r="C326" s="499">
        <f>SUM(C327:C333)</f>
        <v>19300</v>
      </c>
      <c r="D326" s="469"/>
      <c r="E326" s="469"/>
      <c r="G326" s="410"/>
      <c r="H326" s="410"/>
      <c r="I326" s="334"/>
      <c r="J326" s="410"/>
      <c r="K326" s="334"/>
      <c r="L326" s="410"/>
      <c r="M326" s="334"/>
      <c r="N326" s="499">
        <f>SUM(N327:N333)</f>
        <v>0</v>
      </c>
      <c r="O326" s="457">
        <f t="shared" si="34"/>
        <v>19300</v>
      </c>
      <c r="P326" s="457">
        <v>0</v>
      </c>
      <c r="Q326" s="455">
        <f t="shared" si="32"/>
        <v>19300</v>
      </c>
      <c r="R326" s="457">
        <f>SUM(R327:R333)</f>
        <v>7340</v>
      </c>
      <c r="S326" s="455">
        <f t="shared" si="33"/>
        <v>26640</v>
      </c>
      <c r="T326" s="455">
        <f>SUM(T327:T333)</f>
        <v>0</v>
      </c>
      <c r="U326" s="538">
        <f t="shared" si="31"/>
        <v>26640</v>
      </c>
      <c r="V326" s="549"/>
      <c r="W326" s="538">
        <f t="shared" si="30"/>
        <v>26640</v>
      </c>
      <c r="X326" s="587"/>
      <c r="Y326" s="498">
        <f t="shared" si="30"/>
        <v>26640</v>
      </c>
    </row>
    <row r="327" spans="1:25" ht="15.75" hidden="1" outlineLevel="1">
      <c r="A327" s="471"/>
      <c r="B327" s="514" t="s">
        <v>751</v>
      </c>
      <c r="C327" s="492">
        <v>900</v>
      </c>
      <c r="D327" s="469"/>
      <c r="E327" s="469"/>
      <c r="G327" s="410"/>
      <c r="H327" s="410"/>
      <c r="I327" s="334"/>
      <c r="J327" s="410"/>
      <c r="K327" s="334"/>
      <c r="L327" s="410"/>
      <c r="M327" s="334"/>
      <c r="N327" s="492"/>
      <c r="O327" s="470">
        <f t="shared" si="34"/>
        <v>900</v>
      </c>
      <c r="P327" s="470"/>
      <c r="Q327" s="462">
        <f t="shared" si="32"/>
        <v>900</v>
      </c>
      <c r="R327" s="470">
        <v>-900</v>
      </c>
      <c r="S327" s="462">
        <f t="shared" si="33"/>
        <v>0</v>
      </c>
      <c r="T327" s="462"/>
      <c r="U327" s="537">
        <f t="shared" si="31"/>
        <v>0</v>
      </c>
      <c r="V327" s="549"/>
      <c r="W327" s="538">
        <f t="shared" si="30"/>
        <v>0</v>
      </c>
      <c r="X327" s="587"/>
      <c r="Y327" s="498">
        <f t="shared" si="30"/>
        <v>0</v>
      </c>
    </row>
    <row r="328" spans="1:25" ht="33" customHeight="1" outlineLevel="1">
      <c r="A328" s="525"/>
      <c r="B328" s="535" t="s">
        <v>844</v>
      </c>
      <c r="C328" s="491">
        <v>3000</v>
      </c>
      <c r="D328" s="469"/>
      <c r="E328" s="469"/>
      <c r="G328" s="410"/>
      <c r="H328" s="410"/>
      <c r="I328" s="334"/>
      <c r="J328" s="410"/>
      <c r="K328" s="334"/>
      <c r="L328" s="410"/>
      <c r="M328" s="334"/>
      <c r="N328" s="491"/>
      <c r="O328" s="474">
        <f t="shared" si="34"/>
        <v>3000</v>
      </c>
      <c r="P328" s="474"/>
      <c r="Q328" s="473">
        <f t="shared" si="32"/>
        <v>3000</v>
      </c>
      <c r="R328" s="474">
        <v>1000</v>
      </c>
      <c r="S328" s="473">
        <f t="shared" si="33"/>
        <v>4000</v>
      </c>
      <c r="T328" s="473"/>
      <c r="U328" s="542">
        <f t="shared" si="31"/>
        <v>4000</v>
      </c>
      <c r="V328" s="549"/>
      <c r="W328" s="537">
        <f t="shared" si="30"/>
        <v>4000</v>
      </c>
      <c r="X328" s="587"/>
      <c r="Y328" s="592">
        <f t="shared" si="30"/>
        <v>4000</v>
      </c>
    </row>
    <row r="329" spans="1:25" ht="31.5" outlineLevel="1">
      <c r="A329" s="471"/>
      <c r="B329" s="500" t="s">
        <v>616</v>
      </c>
      <c r="C329" s="492">
        <v>1000</v>
      </c>
      <c r="D329" s="475"/>
      <c r="E329" s="475"/>
      <c r="F329" s="457"/>
      <c r="G329" s="431"/>
      <c r="H329" s="431"/>
      <c r="I329" s="470"/>
      <c r="J329" s="431"/>
      <c r="K329" s="470"/>
      <c r="L329" s="431"/>
      <c r="M329" s="470"/>
      <c r="N329" s="492"/>
      <c r="O329" s="470">
        <f t="shared" si="34"/>
        <v>1000</v>
      </c>
      <c r="P329" s="470"/>
      <c r="Q329" s="462">
        <f t="shared" si="32"/>
        <v>1000</v>
      </c>
      <c r="R329" s="470">
        <v>-100</v>
      </c>
      <c r="S329" s="462">
        <f t="shared" si="33"/>
        <v>900</v>
      </c>
      <c r="T329" s="462"/>
      <c r="U329" s="537">
        <f t="shared" si="31"/>
        <v>900</v>
      </c>
      <c r="V329" s="549"/>
      <c r="W329" s="537">
        <f t="shared" si="30"/>
        <v>900</v>
      </c>
      <c r="X329" s="587"/>
      <c r="Y329" s="592">
        <f t="shared" si="30"/>
        <v>900</v>
      </c>
    </row>
    <row r="330" spans="1:25" ht="32.25" customHeight="1" outlineLevel="1">
      <c r="A330" s="471"/>
      <c r="B330" s="523" t="s">
        <v>843</v>
      </c>
      <c r="C330" s="492"/>
      <c r="D330" s="475"/>
      <c r="E330" s="475"/>
      <c r="F330" s="457"/>
      <c r="G330" s="431"/>
      <c r="H330" s="431"/>
      <c r="I330" s="470"/>
      <c r="J330" s="431"/>
      <c r="K330" s="470"/>
      <c r="L330" s="431"/>
      <c r="M330" s="470"/>
      <c r="N330" s="492"/>
      <c r="O330" s="470"/>
      <c r="P330" s="470"/>
      <c r="Q330" s="462"/>
      <c r="R330" s="470">
        <v>1000</v>
      </c>
      <c r="S330" s="462">
        <v>1000</v>
      </c>
      <c r="T330" s="462"/>
      <c r="U330" s="537">
        <f t="shared" si="31"/>
        <v>1000</v>
      </c>
      <c r="V330" s="549"/>
      <c r="W330" s="537">
        <f t="shared" si="30"/>
        <v>1000</v>
      </c>
      <c r="X330" s="587"/>
      <c r="Y330" s="592">
        <f t="shared" si="30"/>
        <v>1000</v>
      </c>
    </row>
    <row r="331" spans="1:25" ht="18.75" customHeight="1" hidden="1" outlineLevel="1">
      <c r="A331" s="471"/>
      <c r="B331" s="500" t="s">
        <v>752</v>
      </c>
      <c r="C331" s="492">
        <v>3400</v>
      </c>
      <c r="D331" s="475"/>
      <c r="E331" s="475"/>
      <c r="F331" s="457"/>
      <c r="G331" s="431"/>
      <c r="H331" s="431"/>
      <c r="I331" s="470"/>
      <c r="J331" s="431"/>
      <c r="K331" s="470"/>
      <c r="L331" s="431"/>
      <c r="M331" s="470"/>
      <c r="N331" s="492"/>
      <c r="O331" s="470">
        <f t="shared" si="34"/>
        <v>3400</v>
      </c>
      <c r="P331" s="470"/>
      <c r="Q331" s="462">
        <f t="shared" si="32"/>
        <v>3400</v>
      </c>
      <c r="R331" s="470">
        <v>-3400</v>
      </c>
      <c r="S331" s="462">
        <f t="shared" si="33"/>
        <v>0</v>
      </c>
      <c r="T331" s="462"/>
      <c r="U331" s="537">
        <f t="shared" si="31"/>
        <v>0</v>
      </c>
      <c r="V331" s="549"/>
      <c r="W331" s="537">
        <f t="shared" si="30"/>
        <v>0</v>
      </c>
      <c r="X331" s="587"/>
      <c r="Y331" s="592">
        <f t="shared" si="30"/>
        <v>0</v>
      </c>
    </row>
    <row r="332" spans="1:25" ht="48.75" customHeight="1" outlineLevel="1">
      <c r="A332" s="471"/>
      <c r="B332" s="500" t="s">
        <v>1025</v>
      </c>
      <c r="C332" s="492"/>
      <c r="D332" s="475"/>
      <c r="E332" s="475"/>
      <c r="F332" s="457"/>
      <c r="G332" s="431"/>
      <c r="H332" s="431"/>
      <c r="I332" s="470"/>
      <c r="J332" s="431"/>
      <c r="K332" s="470"/>
      <c r="L332" s="431"/>
      <c r="M332" s="470"/>
      <c r="N332" s="492"/>
      <c r="O332" s="470"/>
      <c r="P332" s="470"/>
      <c r="Q332" s="462"/>
      <c r="R332" s="470">
        <v>8240</v>
      </c>
      <c r="S332" s="462">
        <v>8240</v>
      </c>
      <c r="T332" s="462"/>
      <c r="U332" s="537">
        <f t="shared" si="31"/>
        <v>8240</v>
      </c>
      <c r="V332" s="549"/>
      <c r="W332" s="537">
        <f t="shared" si="30"/>
        <v>8240</v>
      </c>
      <c r="X332" s="587"/>
      <c r="Y332" s="592">
        <f t="shared" si="30"/>
        <v>8240</v>
      </c>
    </row>
    <row r="333" spans="1:25" ht="31.5" outlineLevel="1">
      <c r="A333" s="528"/>
      <c r="B333" s="529" t="s">
        <v>612</v>
      </c>
      <c r="C333" s="530">
        <v>11000</v>
      </c>
      <c r="D333" s="469"/>
      <c r="E333" s="469"/>
      <c r="G333" s="410"/>
      <c r="H333" s="410"/>
      <c r="I333" s="334"/>
      <c r="J333" s="410"/>
      <c r="K333" s="334"/>
      <c r="L333" s="410"/>
      <c r="M333" s="334"/>
      <c r="N333" s="530"/>
      <c r="O333" s="531">
        <f t="shared" si="34"/>
        <v>11000</v>
      </c>
      <c r="P333" s="531"/>
      <c r="Q333" s="536">
        <f t="shared" si="32"/>
        <v>11000</v>
      </c>
      <c r="R333" s="531">
        <v>1500</v>
      </c>
      <c r="S333" s="536">
        <f t="shared" si="33"/>
        <v>12500</v>
      </c>
      <c r="T333" s="536"/>
      <c r="U333" s="543">
        <f t="shared" si="31"/>
        <v>12500</v>
      </c>
      <c r="V333" s="549"/>
      <c r="W333" s="537">
        <f t="shared" si="30"/>
        <v>12500</v>
      </c>
      <c r="X333" s="587"/>
      <c r="Y333" s="592">
        <f t="shared" si="30"/>
        <v>12500</v>
      </c>
    </row>
    <row r="334" spans="1:25" ht="16.5" customHeight="1" outlineLevel="1">
      <c r="A334" s="525"/>
      <c r="B334" s="570" t="s">
        <v>36</v>
      </c>
      <c r="C334" s="571">
        <f>SUM(C335:C339)</f>
        <v>9400</v>
      </c>
      <c r="D334" s="469"/>
      <c r="E334" s="469"/>
      <c r="G334" s="410"/>
      <c r="H334" s="410"/>
      <c r="I334" s="334"/>
      <c r="J334" s="410"/>
      <c r="K334" s="334"/>
      <c r="L334" s="410"/>
      <c r="M334" s="334"/>
      <c r="N334" s="571">
        <f>SUM(N335:N339)</f>
        <v>0</v>
      </c>
      <c r="O334" s="572">
        <f t="shared" si="34"/>
        <v>9400</v>
      </c>
      <c r="P334" s="457">
        <v>0</v>
      </c>
      <c r="Q334" s="455">
        <f t="shared" si="32"/>
        <v>9400</v>
      </c>
      <c r="R334" s="457">
        <f>SUM(R335:R339)</f>
        <v>-5100</v>
      </c>
      <c r="S334" s="455">
        <f t="shared" si="33"/>
        <v>4300</v>
      </c>
      <c r="T334" s="455">
        <f>SUM(T335:T339)</f>
        <v>0</v>
      </c>
      <c r="U334" s="538">
        <f t="shared" si="31"/>
        <v>4300</v>
      </c>
      <c r="V334" s="499">
        <f>SUM(V335:V337)</f>
        <v>0</v>
      </c>
      <c r="W334" s="538">
        <f t="shared" si="30"/>
        <v>4300</v>
      </c>
      <c r="X334" s="588">
        <f>SUM(X335:X337)</f>
        <v>0</v>
      </c>
      <c r="Y334" s="498">
        <f t="shared" si="30"/>
        <v>4300</v>
      </c>
    </row>
    <row r="335" spans="1:199" ht="31.5" customHeight="1" outlineLevel="1">
      <c r="A335" s="471"/>
      <c r="B335" s="516" t="s">
        <v>617</v>
      </c>
      <c r="C335" s="492">
        <v>800</v>
      </c>
      <c r="D335" s="526"/>
      <c r="E335" s="526"/>
      <c r="F335" s="447"/>
      <c r="G335" s="527"/>
      <c r="H335" s="527"/>
      <c r="I335" s="448"/>
      <c r="J335" s="527"/>
      <c r="K335" s="448"/>
      <c r="L335" s="527"/>
      <c r="M335" s="448"/>
      <c r="N335" s="492"/>
      <c r="O335" s="470">
        <f t="shared" si="34"/>
        <v>800</v>
      </c>
      <c r="P335" s="470"/>
      <c r="Q335" s="462">
        <f t="shared" si="32"/>
        <v>800</v>
      </c>
      <c r="R335" s="470"/>
      <c r="S335" s="462">
        <f t="shared" si="33"/>
        <v>800</v>
      </c>
      <c r="T335" s="462"/>
      <c r="U335" s="537">
        <f t="shared" si="31"/>
        <v>800</v>
      </c>
      <c r="V335" s="549"/>
      <c r="W335" s="537">
        <f t="shared" si="30"/>
        <v>800</v>
      </c>
      <c r="X335" s="587"/>
      <c r="Y335" s="592">
        <f t="shared" si="30"/>
        <v>800</v>
      </c>
      <c r="Z335" s="423"/>
      <c r="AA335" s="423"/>
      <c r="AB335" s="423"/>
      <c r="AC335" s="450"/>
      <c r="AD335" s="450"/>
      <c r="AE335" s="451"/>
      <c r="AF335" s="451"/>
      <c r="AG335" s="451"/>
      <c r="AH335" s="452"/>
      <c r="AI335" s="452"/>
      <c r="AJ335" s="452"/>
      <c r="AK335" s="452"/>
      <c r="AL335" s="452"/>
      <c r="AM335" s="452"/>
      <c r="AN335" s="452"/>
      <c r="AO335" s="452"/>
      <c r="AP335" s="452"/>
      <c r="AQ335" s="452"/>
      <c r="AR335" s="452"/>
      <c r="AS335" s="452"/>
      <c r="AT335" s="452"/>
      <c r="AU335" s="452"/>
      <c r="AV335" s="452"/>
      <c r="AW335" s="452"/>
      <c r="AX335" s="452"/>
      <c r="AY335" s="452"/>
      <c r="AZ335" s="452"/>
      <c r="BA335" s="452"/>
      <c r="BB335" s="452"/>
      <c r="BC335" s="452"/>
      <c r="BD335" s="452"/>
      <c r="BE335" s="452"/>
      <c r="BF335" s="452"/>
      <c r="BG335" s="452"/>
      <c r="BH335" s="452"/>
      <c r="BI335" s="452"/>
      <c r="BJ335" s="452"/>
      <c r="BK335" s="452"/>
      <c r="BL335" s="452"/>
      <c r="BM335" s="452"/>
      <c r="BN335" s="452"/>
      <c r="BO335" s="452"/>
      <c r="BP335" s="452"/>
      <c r="BQ335" s="452"/>
      <c r="BR335" s="452"/>
      <c r="BS335" s="452"/>
      <c r="BT335" s="452"/>
      <c r="BU335" s="452"/>
      <c r="BV335" s="452"/>
      <c r="BW335" s="452"/>
      <c r="BX335" s="452"/>
      <c r="BY335" s="452"/>
      <c r="BZ335" s="452"/>
      <c r="CA335" s="452"/>
      <c r="CB335" s="452"/>
      <c r="CC335" s="452"/>
      <c r="CD335" s="452"/>
      <c r="CE335" s="452"/>
      <c r="CF335" s="452"/>
      <c r="CG335" s="452"/>
      <c r="CH335" s="452"/>
      <c r="CI335" s="452"/>
      <c r="CJ335" s="452"/>
      <c r="CK335" s="452"/>
      <c r="CL335" s="452"/>
      <c r="CM335" s="452"/>
      <c r="CN335" s="452"/>
      <c r="CO335" s="452"/>
      <c r="CP335" s="452"/>
      <c r="CQ335" s="452"/>
      <c r="CR335" s="452"/>
      <c r="CS335" s="452"/>
      <c r="CT335" s="452"/>
      <c r="CU335" s="452"/>
      <c r="CV335" s="452"/>
      <c r="CW335" s="452"/>
      <c r="CX335" s="452"/>
      <c r="CY335" s="452"/>
      <c r="CZ335" s="452"/>
      <c r="DA335" s="452"/>
      <c r="DB335" s="452"/>
      <c r="DC335" s="452"/>
      <c r="DD335" s="452"/>
      <c r="DE335" s="452"/>
      <c r="DF335" s="452"/>
      <c r="DG335" s="452"/>
      <c r="DH335" s="452"/>
      <c r="DI335" s="452"/>
      <c r="DJ335" s="452"/>
      <c r="DK335" s="452"/>
      <c r="DL335" s="452"/>
      <c r="DM335" s="452"/>
      <c r="DN335" s="452"/>
      <c r="DO335" s="452"/>
      <c r="DP335" s="452"/>
      <c r="DQ335" s="452"/>
      <c r="DR335" s="452"/>
      <c r="DS335" s="452"/>
      <c r="DT335" s="452"/>
      <c r="DU335" s="452"/>
      <c r="DV335" s="452"/>
      <c r="DW335" s="452"/>
      <c r="DX335" s="452"/>
      <c r="DY335" s="452"/>
      <c r="DZ335" s="452"/>
      <c r="EA335" s="452"/>
      <c r="EB335" s="452"/>
      <c r="EC335" s="452"/>
      <c r="ED335" s="452"/>
      <c r="EE335" s="452"/>
      <c r="EF335" s="452"/>
      <c r="EG335" s="452"/>
      <c r="EH335" s="452"/>
      <c r="EI335" s="452"/>
      <c r="EJ335" s="452"/>
      <c r="EK335" s="452"/>
      <c r="EL335" s="452"/>
      <c r="EM335" s="452"/>
      <c r="EN335" s="452"/>
      <c r="EO335" s="452"/>
      <c r="EP335" s="452"/>
      <c r="EQ335" s="452"/>
      <c r="ER335" s="452"/>
      <c r="ES335" s="452"/>
      <c r="ET335" s="452"/>
      <c r="EU335" s="452"/>
      <c r="EV335" s="452"/>
      <c r="EW335" s="452"/>
      <c r="EX335" s="452"/>
      <c r="EY335" s="452"/>
      <c r="EZ335" s="452"/>
      <c r="FA335" s="452"/>
      <c r="FB335" s="452"/>
      <c r="FC335" s="452"/>
      <c r="FD335" s="452"/>
      <c r="FE335" s="452"/>
      <c r="FF335" s="452"/>
      <c r="FG335" s="452"/>
      <c r="FH335" s="452"/>
      <c r="FI335" s="452"/>
      <c r="FJ335" s="452"/>
      <c r="FK335" s="452"/>
      <c r="FL335" s="452"/>
      <c r="FM335" s="452"/>
      <c r="FN335" s="452"/>
      <c r="FO335" s="452"/>
      <c r="FP335" s="452"/>
      <c r="FQ335" s="452"/>
      <c r="FR335" s="452"/>
      <c r="FS335" s="452"/>
      <c r="FT335" s="452"/>
      <c r="FU335" s="452"/>
      <c r="FV335" s="452"/>
      <c r="FW335" s="452"/>
      <c r="FX335" s="452"/>
      <c r="FY335" s="452"/>
      <c r="FZ335" s="452"/>
      <c r="GA335" s="452"/>
      <c r="GB335" s="452"/>
      <c r="GC335" s="452"/>
      <c r="GD335" s="452"/>
      <c r="GE335" s="452"/>
      <c r="GF335" s="452"/>
      <c r="GG335" s="452"/>
      <c r="GH335" s="452"/>
      <c r="GI335" s="452"/>
      <c r="GJ335" s="452"/>
      <c r="GK335" s="452"/>
      <c r="GL335" s="452"/>
      <c r="GM335" s="452"/>
      <c r="GN335" s="452"/>
      <c r="GO335" s="452"/>
      <c r="GP335" s="452"/>
      <c r="GQ335" s="452"/>
    </row>
    <row r="336" spans="1:199" ht="18.75" customHeight="1" outlineLevel="1">
      <c r="A336" s="471"/>
      <c r="B336" s="477" t="s">
        <v>237</v>
      </c>
      <c r="C336" s="492"/>
      <c r="D336" s="475"/>
      <c r="E336" s="475"/>
      <c r="F336" s="457"/>
      <c r="G336" s="431"/>
      <c r="H336" s="431"/>
      <c r="I336" s="470"/>
      <c r="J336" s="431"/>
      <c r="K336" s="470"/>
      <c r="L336" s="431"/>
      <c r="M336" s="470"/>
      <c r="N336" s="492">
        <v>1100</v>
      </c>
      <c r="O336" s="470">
        <f t="shared" si="34"/>
        <v>1100</v>
      </c>
      <c r="P336" s="470"/>
      <c r="Q336" s="462"/>
      <c r="R336" s="470">
        <v>1000</v>
      </c>
      <c r="S336" s="462">
        <f t="shared" si="33"/>
        <v>1000</v>
      </c>
      <c r="T336" s="462"/>
      <c r="U336" s="537">
        <f t="shared" si="31"/>
        <v>1000</v>
      </c>
      <c r="V336" s="549">
        <v>1000</v>
      </c>
      <c r="W336" s="537">
        <f t="shared" si="30"/>
        <v>2000</v>
      </c>
      <c r="X336" s="587"/>
      <c r="Y336" s="592">
        <f t="shared" si="30"/>
        <v>2000</v>
      </c>
      <c r="Z336" s="423"/>
      <c r="AA336" s="423"/>
      <c r="AB336" s="423"/>
      <c r="AC336" s="450"/>
      <c r="AD336" s="450"/>
      <c r="AE336" s="451"/>
      <c r="AF336" s="451"/>
      <c r="AG336" s="451"/>
      <c r="AH336" s="452"/>
      <c r="AI336" s="452"/>
      <c r="AJ336" s="452"/>
      <c r="AK336" s="452"/>
      <c r="AL336" s="452"/>
      <c r="AM336" s="452"/>
      <c r="AN336" s="452"/>
      <c r="AO336" s="452"/>
      <c r="AP336" s="452"/>
      <c r="AQ336" s="452"/>
      <c r="AR336" s="452"/>
      <c r="AS336" s="452"/>
      <c r="AT336" s="452"/>
      <c r="AU336" s="452"/>
      <c r="AV336" s="452"/>
      <c r="AW336" s="452"/>
      <c r="AX336" s="452"/>
      <c r="AY336" s="452"/>
      <c r="AZ336" s="452"/>
      <c r="BA336" s="452"/>
      <c r="BB336" s="452"/>
      <c r="BC336" s="452"/>
      <c r="BD336" s="452"/>
      <c r="BE336" s="452"/>
      <c r="BF336" s="452"/>
      <c r="BG336" s="452"/>
      <c r="BH336" s="452"/>
      <c r="BI336" s="452"/>
      <c r="BJ336" s="452"/>
      <c r="BK336" s="452"/>
      <c r="BL336" s="452"/>
      <c r="BM336" s="452"/>
      <c r="BN336" s="452"/>
      <c r="BO336" s="452"/>
      <c r="BP336" s="452"/>
      <c r="BQ336" s="452"/>
      <c r="BR336" s="452"/>
      <c r="BS336" s="452"/>
      <c r="BT336" s="452"/>
      <c r="BU336" s="452"/>
      <c r="BV336" s="452"/>
      <c r="BW336" s="452"/>
      <c r="BX336" s="452"/>
      <c r="BY336" s="452"/>
      <c r="BZ336" s="452"/>
      <c r="CA336" s="452"/>
      <c r="CB336" s="452"/>
      <c r="CC336" s="452"/>
      <c r="CD336" s="452"/>
      <c r="CE336" s="452"/>
      <c r="CF336" s="452"/>
      <c r="CG336" s="452"/>
      <c r="CH336" s="452"/>
      <c r="CI336" s="452"/>
      <c r="CJ336" s="452"/>
      <c r="CK336" s="452"/>
      <c r="CL336" s="452"/>
      <c r="CM336" s="452"/>
      <c r="CN336" s="452"/>
      <c r="CO336" s="452"/>
      <c r="CP336" s="452"/>
      <c r="CQ336" s="452"/>
      <c r="CR336" s="452"/>
      <c r="CS336" s="452"/>
      <c r="CT336" s="452"/>
      <c r="CU336" s="452"/>
      <c r="CV336" s="452"/>
      <c r="CW336" s="452"/>
      <c r="CX336" s="452"/>
      <c r="CY336" s="452"/>
      <c r="CZ336" s="452"/>
      <c r="DA336" s="452"/>
      <c r="DB336" s="452"/>
      <c r="DC336" s="452"/>
      <c r="DD336" s="452"/>
      <c r="DE336" s="452"/>
      <c r="DF336" s="452"/>
      <c r="DG336" s="452"/>
      <c r="DH336" s="452"/>
      <c r="DI336" s="452"/>
      <c r="DJ336" s="452"/>
      <c r="DK336" s="452"/>
      <c r="DL336" s="452"/>
      <c r="DM336" s="452"/>
      <c r="DN336" s="452"/>
      <c r="DO336" s="452"/>
      <c r="DP336" s="452"/>
      <c r="DQ336" s="452"/>
      <c r="DR336" s="452"/>
      <c r="DS336" s="452"/>
      <c r="DT336" s="452"/>
      <c r="DU336" s="452"/>
      <c r="DV336" s="452"/>
      <c r="DW336" s="452"/>
      <c r="DX336" s="452"/>
      <c r="DY336" s="452"/>
      <c r="DZ336" s="452"/>
      <c r="EA336" s="452"/>
      <c r="EB336" s="452"/>
      <c r="EC336" s="452"/>
      <c r="ED336" s="452"/>
      <c r="EE336" s="452"/>
      <c r="EF336" s="452"/>
      <c r="EG336" s="452"/>
      <c r="EH336" s="452"/>
      <c r="EI336" s="452"/>
      <c r="EJ336" s="452"/>
      <c r="EK336" s="452"/>
      <c r="EL336" s="452"/>
      <c r="EM336" s="452"/>
      <c r="EN336" s="452"/>
      <c r="EO336" s="452"/>
      <c r="EP336" s="452"/>
      <c r="EQ336" s="452"/>
      <c r="ER336" s="452"/>
      <c r="ES336" s="452"/>
      <c r="ET336" s="452"/>
      <c r="EU336" s="452"/>
      <c r="EV336" s="452"/>
      <c r="EW336" s="452"/>
      <c r="EX336" s="452"/>
      <c r="EY336" s="452"/>
      <c r="EZ336" s="452"/>
      <c r="FA336" s="452"/>
      <c r="FB336" s="452"/>
      <c r="FC336" s="452"/>
      <c r="FD336" s="452"/>
      <c r="FE336" s="452"/>
      <c r="FF336" s="452"/>
      <c r="FG336" s="452"/>
      <c r="FH336" s="452"/>
      <c r="FI336" s="452"/>
      <c r="FJ336" s="452"/>
      <c r="FK336" s="452"/>
      <c r="FL336" s="452"/>
      <c r="FM336" s="452"/>
      <c r="FN336" s="452"/>
      <c r="FO336" s="452"/>
      <c r="FP336" s="452"/>
      <c r="FQ336" s="452"/>
      <c r="FR336" s="452"/>
      <c r="FS336" s="452"/>
      <c r="FT336" s="452"/>
      <c r="FU336" s="452"/>
      <c r="FV336" s="452"/>
      <c r="FW336" s="452"/>
      <c r="FX336" s="452"/>
      <c r="FY336" s="452"/>
      <c r="FZ336" s="452"/>
      <c r="GA336" s="452"/>
      <c r="GB336" s="452"/>
      <c r="GC336" s="452"/>
      <c r="GD336" s="452"/>
      <c r="GE336" s="452"/>
      <c r="GF336" s="452"/>
      <c r="GG336" s="452"/>
      <c r="GH336" s="452"/>
      <c r="GI336" s="452"/>
      <c r="GJ336" s="452"/>
      <c r="GK336" s="452"/>
      <c r="GL336" s="452"/>
      <c r="GM336" s="452"/>
      <c r="GN336" s="452"/>
      <c r="GO336" s="452"/>
      <c r="GP336" s="452"/>
      <c r="GQ336" s="452"/>
    </row>
    <row r="337" spans="1:199" s="449" customFormat="1" ht="31.5" customHeight="1" outlineLevel="1">
      <c r="A337" s="471"/>
      <c r="B337" s="516" t="s">
        <v>753</v>
      </c>
      <c r="C337" s="492">
        <v>4500</v>
      </c>
      <c r="D337" s="526"/>
      <c r="E337" s="526"/>
      <c r="F337" s="447"/>
      <c r="G337" s="527"/>
      <c r="H337" s="527"/>
      <c r="I337" s="448"/>
      <c r="J337" s="527"/>
      <c r="K337" s="448"/>
      <c r="L337" s="527"/>
      <c r="M337" s="448"/>
      <c r="N337" s="492">
        <v>-1100</v>
      </c>
      <c r="O337" s="470">
        <v>4500</v>
      </c>
      <c r="P337" s="470"/>
      <c r="Q337" s="462">
        <f t="shared" si="32"/>
        <v>4500</v>
      </c>
      <c r="R337" s="470">
        <v>-2000</v>
      </c>
      <c r="S337" s="462">
        <f t="shared" si="33"/>
        <v>2500</v>
      </c>
      <c r="T337" s="462"/>
      <c r="U337" s="537">
        <f t="shared" si="31"/>
        <v>2500</v>
      </c>
      <c r="V337" s="549">
        <v>-1000</v>
      </c>
      <c r="W337" s="537">
        <f t="shared" si="30"/>
        <v>1500</v>
      </c>
      <c r="X337" s="587"/>
      <c r="Y337" s="592">
        <f t="shared" si="30"/>
        <v>1500</v>
      </c>
      <c r="Z337" s="423"/>
      <c r="AA337" s="423"/>
      <c r="AB337" s="423"/>
      <c r="AC337" s="450"/>
      <c r="AD337" s="450"/>
      <c r="AE337" s="451"/>
      <c r="AF337" s="451"/>
      <c r="AG337" s="451"/>
      <c r="AH337" s="452"/>
      <c r="AI337" s="452"/>
      <c r="AJ337" s="452"/>
      <c r="AK337" s="452"/>
      <c r="AL337" s="452"/>
      <c r="AM337" s="452"/>
      <c r="AN337" s="452"/>
      <c r="AO337" s="452"/>
      <c r="AP337" s="452"/>
      <c r="AQ337" s="452"/>
      <c r="AR337" s="452"/>
      <c r="AS337" s="452"/>
      <c r="AT337" s="452"/>
      <c r="AU337" s="452"/>
      <c r="AV337" s="452"/>
      <c r="AW337" s="452"/>
      <c r="AX337" s="452"/>
      <c r="AY337" s="452"/>
      <c r="AZ337" s="452"/>
      <c r="BA337" s="452"/>
      <c r="BB337" s="452"/>
      <c r="BC337" s="452"/>
      <c r="BD337" s="452"/>
      <c r="BE337" s="452"/>
      <c r="BF337" s="452"/>
      <c r="BG337" s="452"/>
      <c r="BH337" s="452"/>
      <c r="BI337" s="452"/>
      <c r="BJ337" s="452"/>
      <c r="BK337" s="452"/>
      <c r="BL337" s="452"/>
      <c r="BM337" s="452"/>
      <c r="BN337" s="452"/>
      <c r="BO337" s="452"/>
      <c r="BP337" s="452"/>
      <c r="BQ337" s="452"/>
      <c r="BR337" s="452"/>
      <c r="BS337" s="452"/>
      <c r="BT337" s="452"/>
      <c r="BU337" s="452"/>
      <c r="BV337" s="452"/>
      <c r="BW337" s="452"/>
      <c r="BX337" s="452"/>
      <c r="BY337" s="452"/>
      <c r="BZ337" s="452"/>
      <c r="CA337" s="452"/>
      <c r="CB337" s="452"/>
      <c r="CC337" s="452"/>
      <c r="CD337" s="452"/>
      <c r="CE337" s="452"/>
      <c r="CF337" s="452"/>
      <c r="CG337" s="452"/>
      <c r="CH337" s="452"/>
      <c r="CI337" s="452"/>
      <c r="CJ337" s="452"/>
      <c r="CK337" s="452"/>
      <c r="CL337" s="452"/>
      <c r="CM337" s="452"/>
      <c r="CN337" s="452"/>
      <c r="CO337" s="452"/>
      <c r="CP337" s="452"/>
      <c r="CQ337" s="452"/>
      <c r="CR337" s="452"/>
      <c r="CS337" s="452"/>
      <c r="CT337" s="452"/>
      <c r="CU337" s="452"/>
      <c r="CV337" s="452"/>
      <c r="CW337" s="452"/>
      <c r="CX337" s="452"/>
      <c r="CY337" s="452"/>
      <c r="CZ337" s="452"/>
      <c r="DA337" s="452"/>
      <c r="DB337" s="452"/>
      <c r="DC337" s="452"/>
      <c r="DD337" s="452"/>
      <c r="DE337" s="452"/>
      <c r="DF337" s="452"/>
      <c r="DG337" s="452"/>
      <c r="DH337" s="452"/>
      <c r="DI337" s="452"/>
      <c r="DJ337" s="452"/>
      <c r="DK337" s="452"/>
      <c r="DL337" s="452"/>
      <c r="DM337" s="452"/>
      <c r="DN337" s="452"/>
      <c r="DO337" s="452"/>
      <c r="DP337" s="452"/>
      <c r="DQ337" s="452"/>
      <c r="DR337" s="452"/>
      <c r="DS337" s="452"/>
      <c r="DT337" s="452"/>
      <c r="DU337" s="452"/>
      <c r="DV337" s="452"/>
      <c r="DW337" s="452"/>
      <c r="DX337" s="452"/>
      <c r="DY337" s="452"/>
      <c r="DZ337" s="452"/>
      <c r="EA337" s="452"/>
      <c r="EB337" s="452"/>
      <c r="EC337" s="452"/>
      <c r="ED337" s="452"/>
      <c r="EE337" s="452"/>
      <c r="EF337" s="452"/>
      <c r="EG337" s="452"/>
      <c r="EH337" s="452"/>
      <c r="EI337" s="452"/>
      <c r="EJ337" s="452"/>
      <c r="EK337" s="452"/>
      <c r="EL337" s="452"/>
      <c r="EM337" s="452"/>
      <c r="EN337" s="452"/>
      <c r="EO337" s="452"/>
      <c r="EP337" s="452"/>
      <c r="EQ337" s="452"/>
      <c r="ER337" s="452"/>
      <c r="ES337" s="452"/>
      <c r="ET337" s="452"/>
      <c r="EU337" s="452"/>
      <c r="EV337" s="452"/>
      <c r="EW337" s="452"/>
      <c r="EX337" s="452"/>
      <c r="EY337" s="452"/>
      <c r="EZ337" s="452"/>
      <c r="FA337" s="452"/>
      <c r="FB337" s="452"/>
      <c r="FC337" s="452"/>
      <c r="FD337" s="452"/>
      <c r="FE337" s="452"/>
      <c r="FF337" s="452"/>
      <c r="FG337" s="452"/>
      <c r="FH337" s="452"/>
      <c r="FI337" s="452"/>
      <c r="FJ337" s="452"/>
      <c r="FK337" s="452"/>
      <c r="FL337" s="452"/>
      <c r="FM337" s="452"/>
      <c r="FN337" s="452"/>
      <c r="FO337" s="452"/>
      <c r="FP337" s="452"/>
      <c r="FQ337" s="452"/>
      <c r="FR337" s="452"/>
      <c r="FS337" s="452"/>
      <c r="FT337" s="452"/>
      <c r="FU337" s="452"/>
      <c r="FV337" s="452"/>
      <c r="FW337" s="452"/>
      <c r="FX337" s="452"/>
      <c r="FY337" s="452"/>
      <c r="FZ337" s="452"/>
      <c r="GA337" s="452"/>
      <c r="GB337" s="452"/>
      <c r="GC337" s="452"/>
      <c r="GD337" s="452"/>
      <c r="GE337" s="452"/>
      <c r="GF337" s="452"/>
      <c r="GG337" s="452"/>
      <c r="GH337" s="452"/>
      <c r="GI337" s="452"/>
      <c r="GJ337" s="452"/>
      <c r="GK337" s="452"/>
      <c r="GL337" s="452"/>
      <c r="GM337" s="452"/>
      <c r="GN337" s="452"/>
      <c r="GO337" s="452"/>
      <c r="GP337" s="452"/>
      <c r="GQ337" s="452"/>
    </row>
    <row r="338" spans="1:199" ht="31.5" customHeight="1" hidden="1" outlineLevel="1">
      <c r="A338" s="528"/>
      <c r="B338" s="529" t="s">
        <v>618</v>
      </c>
      <c r="C338" s="530">
        <v>1600</v>
      </c>
      <c r="D338" s="469"/>
      <c r="E338" s="469"/>
      <c r="G338" s="410"/>
      <c r="H338" s="410"/>
      <c r="I338" s="334"/>
      <c r="J338" s="410"/>
      <c r="K338" s="334"/>
      <c r="L338" s="410"/>
      <c r="M338" s="334"/>
      <c r="N338" s="530"/>
      <c r="O338" s="531">
        <f t="shared" si="34"/>
        <v>1600</v>
      </c>
      <c r="P338" s="470"/>
      <c r="Q338" s="462">
        <f t="shared" si="32"/>
        <v>1600</v>
      </c>
      <c r="R338" s="470">
        <v>-1600</v>
      </c>
      <c r="S338" s="462">
        <f t="shared" si="33"/>
        <v>0</v>
      </c>
      <c r="T338" s="462"/>
      <c r="U338" s="537">
        <f t="shared" si="31"/>
        <v>0</v>
      </c>
      <c r="V338" s="549"/>
      <c r="W338" s="538">
        <f t="shared" si="30"/>
        <v>0</v>
      </c>
      <c r="X338" s="587"/>
      <c r="Y338" s="498">
        <f t="shared" si="30"/>
        <v>0</v>
      </c>
      <c r="Z338" s="423"/>
      <c r="AA338" s="423"/>
      <c r="AB338" s="423"/>
      <c r="AC338" s="450"/>
      <c r="AD338" s="450"/>
      <c r="AE338" s="451"/>
      <c r="AF338" s="451"/>
      <c r="AG338" s="451"/>
      <c r="AH338" s="452"/>
      <c r="AI338" s="452"/>
      <c r="AJ338" s="452"/>
      <c r="AK338" s="452"/>
      <c r="AL338" s="452"/>
      <c r="AM338" s="452"/>
      <c r="AN338" s="452"/>
      <c r="AO338" s="452"/>
      <c r="AP338" s="452"/>
      <c r="AQ338" s="452"/>
      <c r="AR338" s="452"/>
      <c r="AS338" s="452"/>
      <c r="AT338" s="452"/>
      <c r="AU338" s="452"/>
      <c r="AV338" s="452"/>
      <c r="AW338" s="452"/>
      <c r="AX338" s="452"/>
      <c r="AY338" s="452"/>
      <c r="AZ338" s="452"/>
      <c r="BA338" s="452"/>
      <c r="BB338" s="452"/>
      <c r="BC338" s="452"/>
      <c r="BD338" s="452"/>
      <c r="BE338" s="452"/>
      <c r="BF338" s="452"/>
      <c r="BG338" s="452"/>
      <c r="BH338" s="452"/>
      <c r="BI338" s="452"/>
      <c r="BJ338" s="452"/>
      <c r="BK338" s="452"/>
      <c r="BL338" s="452"/>
      <c r="BM338" s="452"/>
      <c r="BN338" s="452"/>
      <c r="BO338" s="452"/>
      <c r="BP338" s="452"/>
      <c r="BQ338" s="452"/>
      <c r="BR338" s="452"/>
      <c r="BS338" s="452"/>
      <c r="BT338" s="452"/>
      <c r="BU338" s="452"/>
      <c r="BV338" s="452"/>
      <c r="BW338" s="452"/>
      <c r="BX338" s="452"/>
      <c r="BY338" s="452"/>
      <c r="BZ338" s="452"/>
      <c r="CA338" s="452"/>
      <c r="CB338" s="452"/>
      <c r="CC338" s="452"/>
      <c r="CD338" s="452"/>
      <c r="CE338" s="452"/>
      <c r="CF338" s="452"/>
      <c r="CG338" s="452"/>
      <c r="CH338" s="452"/>
      <c r="CI338" s="452"/>
      <c r="CJ338" s="452"/>
      <c r="CK338" s="452"/>
      <c r="CL338" s="452"/>
      <c r="CM338" s="452"/>
      <c r="CN338" s="452"/>
      <c r="CO338" s="452"/>
      <c r="CP338" s="452"/>
      <c r="CQ338" s="452"/>
      <c r="CR338" s="452"/>
      <c r="CS338" s="452"/>
      <c r="CT338" s="452"/>
      <c r="CU338" s="452"/>
      <c r="CV338" s="452"/>
      <c r="CW338" s="452"/>
      <c r="CX338" s="452"/>
      <c r="CY338" s="452"/>
      <c r="CZ338" s="452"/>
      <c r="DA338" s="452"/>
      <c r="DB338" s="452"/>
      <c r="DC338" s="452"/>
      <c r="DD338" s="452"/>
      <c r="DE338" s="452"/>
      <c r="DF338" s="452"/>
      <c r="DG338" s="452"/>
      <c r="DH338" s="452"/>
      <c r="DI338" s="452"/>
      <c r="DJ338" s="452"/>
      <c r="DK338" s="452"/>
      <c r="DL338" s="452"/>
      <c r="DM338" s="452"/>
      <c r="DN338" s="452"/>
      <c r="DO338" s="452"/>
      <c r="DP338" s="452"/>
      <c r="DQ338" s="452"/>
      <c r="DR338" s="452"/>
      <c r="DS338" s="452"/>
      <c r="DT338" s="452"/>
      <c r="DU338" s="452"/>
      <c r="DV338" s="452"/>
      <c r="DW338" s="452"/>
      <c r="DX338" s="452"/>
      <c r="DY338" s="452"/>
      <c r="DZ338" s="452"/>
      <c r="EA338" s="452"/>
      <c r="EB338" s="452"/>
      <c r="EC338" s="452"/>
      <c r="ED338" s="452"/>
      <c r="EE338" s="452"/>
      <c r="EF338" s="452"/>
      <c r="EG338" s="452"/>
      <c r="EH338" s="452"/>
      <c r="EI338" s="452"/>
      <c r="EJ338" s="452"/>
      <c r="EK338" s="452"/>
      <c r="EL338" s="452"/>
      <c r="EM338" s="452"/>
      <c r="EN338" s="452"/>
      <c r="EO338" s="452"/>
      <c r="EP338" s="452"/>
      <c r="EQ338" s="452"/>
      <c r="ER338" s="452"/>
      <c r="ES338" s="452"/>
      <c r="ET338" s="452"/>
      <c r="EU338" s="452"/>
      <c r="EV338" s="452"/>
      <c r="EW338" s="452"/>
      <c r="EX338" s="452"/>
      <c r="EY338" s="452"/>
      <c r="EZ338" s="452"/>
      <c r="FA338" s="452"/>
      <c r="FB338" s="452"/>
      <c r="FC338" s="452"/>
      <c r="FD338" s="452"/>
      <c r="FE338" s="452"/>
      <c r="FF338" s="452"/>
      <c r="FG338" s="452"/>
      <c r="FH338" s="452"/>
      <c r="FI338" s="452"/>
      <c r="FJ338" s="452"/>
      <c r="FK338" s="452"/>
      <c r="FL338" s="452"/>
      <c r="FM338" s="452"/>
      <c r="FN338" s="452"/>
      <c r="FO338" s="452"/>
      <c r="FP338" s="452"/>
      <c r="FQ338" s="452"/>
      <c r="FR338" s="452"/>
      <c r="FS338" s="452"/>
      <c r="FT338" s="452"/>
      <c r="FU338" s="452"/>
      <c r="FV338" s="452"/>
      <c r="FW338" s="452"/>
      <c r="FX338" s="452"/>
      <c r="FY338" s="452"/>
      <c r="FZ338" s="452"/>
      <c r="GA338" s="452"/>
      <c r="GB338" s="452"/>
      <c r="GC338" s="452"/>
      <c r="GD338" s="452"/>
      <c r="GE338" s="452"/>
      <c r="GF338" s="452"/>
      <c r="GG338" s="452"/>
      <c r="GH338" s="452"/>
      <c r="GI338" s="452"/>
      <c r="GJ338" s="452"/>
      <c r="GK338" s="452"/>
      <c r="GL338" s="452"/>
      <c r="GM338" s="452"/>
      <c r="GN338" s="452"/>
      <c r="GO338" s="452"/>
      <c r="GP338" s="452"/>
      <c r="GQ338" s="452"/>
    </row>
    <row r="339" spans="1:25" ht="16.5" customHeight="1" hidden="1" outlineLevel="1">
      <c r="A339" s="471"/>
      <c r="B339" s="514" t="s">
        <v>619</v>
      </c>
      <c r="C339" s="492">
        <v>2500</v>
      </c>
      <c r="D339" s="469"/>
      <c r="E339" s="469"/>
      <c r="G339" s="410"/>
      <c r="H339" s="410"/>
      <c r="I339" s="334"/>
      <c r="J339" s="410"/>
      <c r="K339" s="334"/>
      <c r="L339" s="410"/>
      <c r="M339" s="334"/>
      <c r="N339" s="492"/>
      <c r="O339" s="470">
        <f t="shared" si="34"/>
        <v>2500</v>
      </c>
      <c r="P339" s="470"/>
      <c r="Q339" s="462">
        <f t="shared" si="32"/>
        <v>2500</v>
      </c>
      <c r="R339" s="470">
        <v>-2500</v>
      </c>
      <c r="S339" s="462">
        <f t="shared" si="33"/>
        <v>0</v>
      </c>
      <c r="T339" s="462"/>
      <c r="U339" s="537">
        <f t="shared" si="31"/>
        <v>0</v>
      </c>
      <c r="V339" s="549"/>
      <c r="W339" s="538">
        <f t="shared" si="30"/>
        <v>0</v>
      </c>
      <c r="X339" s="587"/>
      <c r="Y339" s="498">
        <f t="shared" si="30"/>
        <v>0</v>
      </c>
    </row>
    <row r="340" spans="1:25" ht="18" customHeight="1" outlineLevel="1">
      <c r="A340" s="471"/>
      <c r="B340" s="569" t="s">
        <v>37</v>
      </c>
      <c r="C340" s="499">
        <f>SUM(C341:C351)</f>
        <v>13870</v>
      </c>
      <c r="D340" s="469"/>
      <c r="E340" s="469"/>
      <c r="G340" s="410"/>
      <c r="H340" s="410"/>
      <c r="I340" s="334"/>
      <c r="J340" s="410"/>
      <c r="K340" s="334"/>
      <c r="L340" s="410"/>
      <c r="M340" s="334"/>
      <c r="N340" s="499">
        <f>SUM(N341:N351)</f>
        <v>0</v>
      </c>
      <c r="O340" s="457">
        <f t="shared" si="34"/>
        <v>13870</v>
      </c>
      <c r="P340" s="457">
        <v>0</v>
      </c>
      <c r="Q340" s="455">
        <f t="shared" si="32"/>
        <v>13870</v>
      </c>
      <c r="R340" s="457">
        <f>SUM(R341:R351)</f>
        <v>-3672</v>
      </c>
      <c r="S340" s="455">
        <f t="shared" si="33"/>
        <v>10198</v>
      </c>
      <c r="T340" s="455">
        <f>SUM(T341:T351)</f>
        <v>0</v>
      </c>
      <c r="U340" s="538">
        <f t="shared" si="31"/>
        <v>10198</v>
      </c>
      <c r="V340" s="549"/>
      <c r="W340" s="538">
        <f t="shared" si="30"/>
        <v>10198</v>
      </c>
      <c r="X340" s="587"/>
      <c r="Y340" s="498">
        <f t="shared" si="30"/>
        <v>10198</v>
      </c>
    </row>
    <row r="341" spans="1:25" ht="31.5" outlineLevel="1">
      <c r="A341" s="471"/>
      <c r="B341" s="514" t="s">
        <v>491</v>
      </c>
      <c r="C341" s="492">
        <v>2500</v>
      </c>
      <c r="D341" s="469"/>
      <c r="E341" s="469"/>
      <c r="G341" s="410"/>
      <c r="H341" s="410"/>
      <c r="I341" s="334"/>
      <c r="J341" s="410"/>
      <c r="K341" s="334"/>
      <c r="L341" s="410"/>
      <c r="M341" s="334"/>
      <c r="N341" s="492"/>
      <c r="O341" s="470">
        <f t="shared" si="34"/>
        <v>2500</v>
      </c>
      <c r="P341" s="470"/>
      <c r="Q341" s="462">
        <f t="shared" si="32"/>
        <v>2500</v>
      </c>
      <c r="R341" s="470"/>
      <c r="S341" s="462">
        <f t="shared" si="33"/>
        <v>2500</v>
      </c>
      <c r="T341" s="462"/>
      <c r="U341" s="537">
        <f t="shared" si="31"/>
        <v>2500</v>
      </c>
      <c r="V341" s="549"/>
      <c r="W341" s="537">
        <f t="shared" si="30"/>
        <v>2500</v>
      </c>
      <c r="X341" s="587"/>
      <c r="Y341" s="592">
        <f t="shared" si="30"/>
        <v>2500</v>
      </c>
    </row>
    <row r="342" spans="1:25" ht="31.5" outlineLevel="1">
      <c r="A342" s="471"/>
      <c r="B342" s="514" t="s">
        <v>754</v>
      </c>
      <c r="C342" s="492">
        <v>500</v>
      </c>
      <c r="D342" s="469"/>
      <c r="E342" s="469"/>
      <c r="G342" s="410"/>
      <c r="H342" s="410"/>
      <c r="I342" s="334"/>
      <c r="J342" s="410"/>
      <c r="K342" s="334"/>
      <c r="L342" s="410"/>
      <c r="M342" s="334"/>
      <c r="N342" s="492"/>
      <c r="O342" s="470">
        <f t="shared" si="34"/>
        <v>500</v>
      </c>
      <c r="P342" s="470"/>
      <c r="Q342" s="462">
        <f t="shared" si="32"/>
        <v>500</v>
      </c>
      <c r="R342" s="470"/>
      <c r="S342" s="462">
        <f t="shared" si="33"/>
        <v>500</v>
      </c>
      <c r="T342" s="462"/>
      <c r="U342" s="537">
        <f t="shared" si="31"/>
        <v>500</v>
      </c>
      <c r="V342" s="549"/>
      <c r="W342" s="537">
        <f t="shared" si="30"/>
        <v>500</v>
      </c>
      <c r="X342" s="587"/>
      <c r="Y342" s="592">
        <f t="shared" si="30"/>
        <v>500</v>
      </c>
    </row>
    <row r="343" spans="1:25" ht="39.75" customHeight="1" hidden="1" outlineLevel="1">
      <c r="A343" s="471"/>
      <c r="B343" s="514" t="s">
        <v>620</v>
      </c>
      <c r="C343" s="492">
        <v>300</v>
      </c>
      <c r="D343" s="469"/>
      <c r="E343" s="469"/>
      <c r="G343" s="410"/>
      <c r="H343" s="410"/>
      <c r="I343" s="334"/>
      <c r="J343" s="410"/>
      <c r="K343" s="334"/>
      <c r="L343" s="410"/>
      <c r="M343" s="334"/>
      <c r="N343" s="492"/>
      <c r="O343" s="470">
        <f t="shared" si="34"/>
        <v>300</v>
      </c>
      <c r="P343" s="470"/>
      <c r="Q343" s="462">
        <f t="shared" si="32"/>
        <v>300</v>
      </c>
      <c r="R343" s="470">
        <v>-300</v>
      </c>
      <c r="S343" s="462">
        <f t="shared" si="33"/>
        <v>0</v>
      </c>
      <c r="T343" s="462"/>
      <c r="U343" s="537">
        <f t="shared" si="31"/>
        <v>0</v>
      </c>
      <c r="V343" s="549"/>
      <c r="W343" s="537">
        <f aca="true" t="shared" si="35" ref="W343:Y408">U343+V343</f>
        <v>0</v>
      </c>
      <c r="X343" s="587"/>
      <c r="Y343" s="592">
        <f t="shared" si="35"/>
        <v>0</v>
      </c>
    </row>
    <row r="344" spans="1:25" ht="16.5" customHeight="1" outlineLevel="1">
      <c r="A344" s="471"/>
      <c r="B344" s="514" t="s">
        <v>755</v>
      </c>
      <c r="C344" s="492">
        <v>2000</v>
      </c>
      <c r="D344" s="469"/>
      <c r="E344" s="469"/>
      <c r="G344" s="410"/>
      <c r="H344" s="410"/>
      <c r="I344" s="334"/>
      <c r="J344" s="410"/>
      <c r="K344" s="334"/>
      <c r="L344" s="410"/>
      <c r="M344" s="334"/>
      <c r="N344" s="492"/>
      <c r="O344" s="470">
        <f t="shared" si="34"/>
        <v>2000</v>
      </c>
      <c r="P344" s="470"/>
      <c r="Q344" s="462">
        <f t="shared" si="32"/>
        <v>2000</v>
      </c>
      <c r="R344" s="470">
        <v>2460</v>
      </c>
      <c r="S344" s="462">
        <f t="shared" si="33"/>
        <v>4460</v>
      </c>
      <c r="T344" s="462"/>
      <c r="U344" s="537">
        <f t="shared" si="31"/>
        <v>4460</v>
      </c>
      <c r="V344" s="549"/>
      <c r="W344" s="537">
        <f t="shared" si="35"/>
        <v>4460</v>
      </c>
      <c r="X344" s="587"/>
      <c r="Y344" s="592">
        <f t="shared" si="35"/>
        <v>4460</v>
      </c>
    </row>
    <row r="345" spans="1:25" ht="30" customHeight="1" outlineLevel="1">
      <c r="A345" s="471"/>
      <c r="B345" s="514" t="s">
        <v>492</v>
      </c>
      <c r="C345" s="492">
        <v>5000</v>
      </c>
      <c r="D345" s="469"/>
      <c r="E345" s="469"/>
      <c r="G345" s="410"/>
      <c r="H345" s="410"/>
      <c r="I345" s="334"/>
      <c r="J345" s="410"/>
      <c r="K345" s="334"/>
      <c r="L345" s="410"/>
      <c r="M345" s="334"/>
      <c r="N345" s="492"/>
      <c r="O345" s="470">
        <f t="shared" si="34"/>
        <v>5000</v>
      </c>
      <c r="P345" s="470"/>
      <c r="Q345" s="462">
        <f t="shared" si="32"/>
        <v>5000</v>
      </c>
      <c r="R345" s="470">
        <v>-3460</v>
      </c>
      <c r="S345" s="462">
        <f t="shared" si="33"/>
        <v>1540</v>
      </c>
      <c r="T345" s="462"/>
      <c r="U345" s="537">
        <f aca="true" t="shared" si="36" ref="U345:U410">S345+T345</f>
        <v>1540</v>
      </c>
      <c r="V345" s="549"/>
      <c r="W345" s="537">
        <f t="shared" si="35"/>
        <v>1540</v>
      </c>
      <c r="X345" s="587"/>
      <c r="Y345" s="592">
        <f t="shared" si="35"/>
        <v>1540</v>
      </c>
    </row>
    <row r="346" spans="1:25" ht="28.5" customHeight="1" hidden="1" outlineLevel="1">
      <c r="A346" s="471"/>
      <c r="B346" s="477" t="s">
        <v>621</v>
      </c>
      <c r="C346" s="492">
        <v>1270</v>
      </c>
      <c r="D346" s="469"/>
      <c r="E346" s="469"/>
      <c r="G346" s="410"/>
      <c r="H346" s="410"/>
      <c r="I346" s="334"/>
      <c r="J346" s="410"/>
      <c r="K346" s="334"/>
      <c r="L346" s="410"/>
      <c r="M346" s="334"/>
      <c r="N346" s="492"/>
      <c r="O346" s="470">
        <f t="shared" si="34"/>
        <v>1270</v>
      </c>
      <c r="P346" s="470"/>
      <c r="Q346" s="462">
        <f t="shared" si="32"/>
        <v>1270</v>
      </c>
      <c r="R346" s="470">
        <v>-1270</v>
      </c>
      <c r="S346" s="462">
        <f t="shared" si="33"/>
        <v>0</v>
      </c>
      <c r="T346" s="462"/>
      <c r="U346" s="537">
        <f t="shared" si="36"/>
        <v>0</v>
      </c>
      <c r="V346" s="549"/>
      <c r="W346" s="537">
        <f t="shared" si="35"/>
        <v>0</v>
      </c>
      <c r="X346" s="587"/>
      <c r="Y346" s="592">
        <f t="shared" si="35"/>
        <v>0</v>
      </c>
    </row>
    <row r="347" spans="1:25" ht="31.5" outlineLevel="1">
      <c r="A347" s="471"/>
      <c r="B347" s="477" t="s">
        <v>238</v>
      </c>
      <c r="C347" s="492"/>
      <c r="D347" s="469"/>
      <c r="E347" s="469"/>
      <c r="G347" s="410"/>
      <c r="H347" s="410"/>
      <c r="I347" s="334"/>
      <c r="J347" s="410"/>
      <c r="K347" s="334"/>
      <c r="L347" s="410"/>
      <c r="M347" s="334"/>
      <c r="N347" s="492"/>
      <c r="O347" s="470"/>
      <c r="P347" s="470"/>
      <c r="Q347" s="462"/>
      <c r="R347" s="470">
        <v>294</v>
      </c>
      <c r="S347" s="462">
        <v>294</v>
      </c>
      <c r="T347" s="462"/>
      <c r="U347" s="537">
        <f t="shared" si="36"/>
        <v>294</v>
      </c>
      <c r="V347" s="549"/>
      <c r="W347" s="537">
        <f t="shared" si="35"/>
        <v>294</v>
      </c>
      <c r="X347" s="587"/>
      <c r="Y347" s="592">
        <f t="shared" si="35"/>
        <v>294</v>
      </c>
    </row>
    <row r="348" spans="1:25" ht="32.25" customHeight="1" outlineLevel="1">
      <c r="A348" s="471"/>
      <c r="B348" s="477" t="s">
        <v>940</v>
      </c>
      <c r="C348" s="492"/>
      <c r="D348" s="469"/>
      <c r="E348" s="469"/>
      <c r="G348" s="410"/>
      <c r="H348" s="410"/>
      <c r="I348" s="334"/>
      <c r="J348" s="410"/>
      <c r="K348" s="334"/>
      <c r="L348" s="410"/>
      <c r="M348" s="334"/>
      <c r="N348" s="492"/>
      <c r="O348" s="470"/>
      <c r="P348" s="470"/>
      <c r="Q348" s="462"/>
      <c r="R348" s="470">
        <v>54</v>
      </c>
      <c r="S348" s="462">
        <v>54</v>
      </c>
      <c r="T348" s="462"/>
      <c r="U348" s="537">
        <f t="shared" si="36"/>
        <v>54</v>
      </c>
      <c r="V348" s="549"/>
      <c r="W348" s="537">
        <f t="shared" si="35"/>
        <v>54</v>
      </c>
      <c r="X348" s="587"/>
      <c r="Y348" s="592">
        <f t="shared" si="35"/>
        <v>54</v>
      </c>
    </row>
    <row r="349" spans="1:25" ht="31.5" hidden="1" outlineLevel="1">
      <c r="A349" s="471"/>
      <c r="B349" s="490" t="s">
        <v>622</v>
      </c>
      <c r="C349" s="492">
        <v>1000</v>
      </c>
      <c r="D349" s="469"/>
      <c r="E349" s="469"/>
      <c r="G349" s="410"/>
      <c r="H349" s="410"/>
      <c r="I349" s="334"/>
      <c r="J349" s="410"/>
      <c r="K349" s="334"/>
      <c r="L349" s="410"/>
      <c r="M349" s="334"/>
      <c r="N349" s="492"/>
      <c r="O349" s="470">
        <f t="shared" si="34"/>
        <v>1000</v>
      </c>
      <c r="P349" s="470"/>
      <c r="Q349" s="462">
        <f t="shared" si="32"/>
        <v>1000</v>
      </c>
      <c r="R349" s="470">
        <v>-1000</v>
      </c>
      <c r="S349" s="462">
        <f t="shared" si="33"/>
        <v>0</v>
      </c>
      <c r="T349" s="462"/>
      <c r="U349" s="537">
        <f t="shared" si="36"/>
        <v>0</v>
      </c>
      <c r="V349" s="549"/>
      <c r="W349" s="537">
        <f t="shared" si="35"/>
        <v>0</v>
      </c>
      <c r="X349" s="587"/>
      <c r="Y349" s="592">
        <f t="shared" si="35"/>
        <v>0</v>
      </c>
    </row>
    <row r="350" spans="1:25" ht="15.75" outlineLevel="1">
      <c r="A350" s="471"/>
      <c r="B350" s="467" t="s">
        <v>935</v>
      </c>
      <c r="C350" s="492"/>
      <c r="D350" s="469"/>
      <c r="E350" s="469"/>
      <c r="G350" s="410"/>
      <c r="H350" s="410"/>
      <c r="I350" s="334"/>
      <c r="J350" s="410"/>
      <c r="K350" s="334"/>
      <c r="L350" s="410"/>
      <c r="M350" s="334"/>
      <c r="N350" s="492"/>
      <c r="O350" s="470"/>
      <c r="P350" s="470"/>
      <c r="Q350" s="462"/>
      <c r="R350" s="470">
        <v>850</v>
      </c>
      <c r="S350" s="462">
        <v>850</v>
      </c>
      <c r="T350" s="462"/>
      <c r="U350" s="537">
        <f t="shared" si="36"/>
        <v>850</v>
      </c>
      <c r="V350" s="549"/>
      <c r="W350" s="537">
        <f t="shared" si="35"/>
        <v>850</v>
      </c>
      <c r="X350" s="587"/>
      <c r="Y350" s="592">
        <f t="shared" si="35"/>
        <v>850</v>
      </c>
    </row>
    <row r="351" spans="1:25" ht="31.5" hidden="1" outlineLevel="1">
      <c r="A351" s="471"/>
      <c r="B351" s="514" t="s">
        <v>1042</v>
      </c>
      <c r="C351" s="492">
        <v>1300</v>
      </c>
      <c r="D351" s="469"/>
      <c r="E351" s="469"/>
      <c r="G351" s="410"/>
      <c r="H351" s="410"/>
      <c r="I351" s="334"/>
      <c r="J351" s="410"/>
      <c r="K351" s="334"/>
      <c r="L351" s="410"/>
      <c r="M351" s="334"/>
      <c r="N351" s="492"/>
      <c r="O351" s="470">
        <f t="shared" si="34"/>
        <v>1300</v>
      </c>
      <c r="P351" s="470"/>
      <c r="Q351" s="462">
        <f t="shared" si="32"/>
        <v>1300</v>
      </c>
      <c r="R351" s="470">
        <v>-1300</v>
      </c>
      <c r="S351" s="462">
        <f t="shared" si="33"/>
        <v>0</v>
      </c>
      <c r="T351" s="462"/>
      <c r="U351" s="537">
        <f t="shared" si="36"/>
        <v>0</v>
      </c>
      <c r="V351" s="549"/>
      <c r="W351" s="538">
        <f t="shared" si="35"/>
        <v>0</v>
      </c>
      <c r="X351" s="587"/>
      <c r="Y351" s="498">
        <f t="shared" si="35"/>
        <v>0</v>
      </c>
    </row>
    <row r="352" spans="1:25" ht="15.75" outlineLevel="1">
      <c r="A352" s="471"/>
      <c r="B352" s="569" t="s">
        <v>986</v>
      </c>
      <c r="C352" s="499">
        <f>SUM(C353:C358)</f>
        <v>9600</v>
      </c>
      <c r="D352" s="469"/>
      <c r="E352" s="469"/>
      <c r="G352" s="410"/>
      <c r="H352" s="410"/>
      <c r="I352" s="334"/>
      <c r="J352" s="410"/>
      <c r="K352" s="334"/>
      <c r="L352" s="410"/>
      <c r="M352" s="334"/>
      <c r="N352" s="499">
        <f>SUM(N353:N358)</f>
        <v>0</v>
      </c>
      <c r="O352" s="457">
        <f t="shared" si="34"/>
        <v>9600</v>
      </c>
      <c r="P352" s="457">
        <v>0</v>
      </c>
      <c r="Q352" s="455">
        <f t="shared" si="32"/>
        <v>9600</v>
      </c>
      <c r="R352" s="457">
        <f>SUM(R353:R358)</f>
        <v>-5260</v>
      </c>
      <c r="S352" s="455">
        <f t="shared" si="33"/>
        <v>4340</v>
      </c>
      <c r="T352" s="455">
        <f>SUM(T353:T358)</f>
        <v>0</v>
      </c>
      <c r="U352" s="538">
        <f t="shared" si="36"/>
        <v>4340</v>
      </c>
      <c r="V352" s="499">
        <f>SUM(V354:V358)</f>
        <v>1450</v>
      </c>
      <c r="W352" s="538">
        <f t="shared" si="35"/>
        <v>5790</v>
      </c>
      <c r="X352" s="588">
        <f>SUM(X354:X358)</f>
        <v>0</v>
      </c>
      <c r="Y352" s="498">
        <f t="shared" si="35"/>
        <v>5790</v>
      </c>
    </row>
    <row r="353" spans="1:25" ht="31.5" hidden="1" outlineLevel="1">
      <c r="A353" s="471"/>
      <c r="B353" s="514" t="s">
        <v>1041</v>
      </c>
      <c r="C353" s="492">
        <v>1800</v>
      </c>
      <c r="D353" s="469"/>
      <c r="E353" s="469"/>
      <c r="G353" s="410"/>
      <c r="H353" s="410"/>
      <c r="I353" s="334"/>
      <c r="J353" s="410"/>
      <c r="K353" s="334"/>
      <c r="L353" s="410"/>
      <c r="M353" s="334"/>
      <c r="N353" s="492"/>
      <c r="O353" s="470">
        <f t="shared" si="34"/>
        <v>1800</v>
      </c>
      <c r="P353" s="470"/>
      <c r="Q353" s="462">
        <f t="shared" si="32"/>
        <v>1800</v>
      </c>
      <c r="R353" s="470">
        <v>-1800</v>
      </c>
      <c r="S353" s="462">
        <f t="shared" si="33"/>
        <v>0</v>
      </c>
      <c r="T353" s="462"/>
      <c r="U353" s="537">
        <f t="shared" si="36"/>
        <v>0</v>
      </c>
      <c r="V353" s="549"/>
      <c r="W353" s="538">
        <f t="shared" si="35"/>
        <v>0</v>
      </c>
      <c r="X353" s="587"/>
      <c r="Y353" s="498">
        <f t="shared" si="35"/>
        <v>0</v>
      </c>
    </row>
    <row r="354" spans="1:25" ht="31.5" outlineLevel="1">
      <c r="A354" s="471"/>
      <c r="B354" s="514" t="s">
        <v>944</v>
      </c>
      <c r="C354" s="492"/>
      <c r="D354" s="469"/>
      <c r="E354" s="469"/>
      <c r="G354" s="410"/>
      <c r="H354" s="410"/>
      <c r="I354" s="334"/>
      <c r="J354" s="410"/>
      <c r="K354" s="334"/>
      <c r="L354" s="410"/>
      <c r="M354" s="334"/>
      <c r="N354" s="492"/>
      <c r="O354" s="470"/>
      <c r="P354" s="470"/>
      <c r="Q354" s="462"/>
      <c r="R354" s="470">
        <v>200</v>
      </c>
      <c r="S354" s="462">
        <v>200</v>
      </c>
      <c r="T354" s="462"/>
      <c r="U354" s="537">
        <f t="shared" si="36"/>
        <v>200</v>
      </c>
      <c r="V354" s="549"/>
      <c r="W354" s="537">
        <f t="shared" si="35"/>
        <v>200</v>
      </c>
      <c r="X354" s="587"/>
      <c r="Y354" s="592">
        <f t="shared" si="35"/>
        <v>200</v>
      </c>
    </row>
    <row r="355" spans="1:25" ht="31.5" outlineLevel="1">
      <c r="A355" s="471"/>
      <c r="B355" s="514" t="s">
        <v>3</v>
      </c>
      <c r="C355" s="492"/>
      <c r="D355" s="469"/>
      <c r="E355" s="469"/>
      <c r="G355" s="410"/>
      <c r="H355" s="410"/>
      <c r="I355" s="334"/>
      <c r="J355" s="410"/>
      <c r="K355" s="334"/>
      <c r="L355" s="410"/>
      <c r="M355" s="334"/>
      <c r="N355" s="492"/>
      <c r="O355" s="470"/>
      <c r="P355" s="470"/>
      <c r="Q355" s="462"/>
      <c r="R355" s="470">
        <v>200</v>
      </c>
      <c r="S355" s="462">
        <v>200</v>
      </c>
      <c r="T355" s="462"/>
      <c r="U355" s="537">
        <f t="shared" si="36"/>
        <v>200</v>
      </c>
      <c r="V355" s="549"/>
      <c r="W355" s="537">
        <f t="shared" si="35"/>
        <v>200</v>
      </c>
      <c r="X355" s="587"/>
      <c r="Y355" s="592">
        <f t="shared" si="35"/>
        <v>200</v>
      </c>
    </row>
    <row r="356" spans="1:25" ht="15.75" outlineLevel="1">
      <c r="A356" s="471"/>
      <c r="B356" s="514" t="s">
        <v>623</v>
      </c>
      <c r="C356" s="492">
        <v>3900</v>
      </c>
      <c r="D356" s="469"/>
      <c r="E356" s="469"/>
      <c r="G356" s="410"/>
      <c r="H356" s="410"/>
      <c r="I356" s="334"/>
      <c r="J356" s="410"/>
      <c r="K356" s="334"/>
      <c r="L356" s="410"/>
      <c r="M356" s="334"/>
      <c r="N356" s="492"/>
      <c r="O356" s="470">
        <f t="shared" si="34"/>
        <v>3900</v>
      </c>
      <c r="P356" s="470"/>
      <c r="Q356" s="462">
        <f t="shared" si="32"/>
        <v>3900</v>
      </c>
      <c r="R356" s="470">
        <v>-580</v>
      </c>
      <c r="S356" s="462">
        <f t="shared" si="33"/>
        <v>3320</v>
      </c>
      <c r="T356" s="462"/>
      <c r="U356" s="537">
        <f t="shared" si="36"/>
        <v>3320</v>
      </c>
      <c r="V356" s="549">
        <v>1450</v>
      </c>
      <c r="W356" s="537">
        <f t="shared" si="35"/>
        <v>4770</v>
      </c>
      <c r="X356" s="587"/>
      <c r="Y356" s="592">
        <f t="shared" si="35"/>
        <v>4770</v>
      </c>
    </row>
    <row r="357" spans="1:25" ht="15.75" hidden="1" outlineLevel="1">
      <c r="A357" s="471"/>
      <c r="B357" s="514" t="s">
        <v>624</v>
      </c>
      <c r="C357" s="492">
        <v>1400</v>
      </c>
      <c r="D357" s="469"/>
      <c r="E357" s="469"/>
      <c r="G357" s="410"/>
      <c r="H357" s="410"/>
      <c r="I357" s="334"/>
      <c r="J357" s="410"/>
      <c r="K357" s="334"/>
      <c r="L357" s="410"/>
      <c r="M357" s="334"/>
      <c r="N357" s="492"/>
      <c r="O357" s="470">
        <f t="shared" si="34"/>
        <v>1400</v>
      </c>
      <c r="P357" s="470"/>
      <c r="Q357" s="462">
        <f t="shared" si="32"/>
        <v>1400</v>
      </c>
      <c r="R357" s="470">
        <v>-1400</v>
      </c>
      <c r="S357" s="462">
        <f t="shared" si="33"/>
        <v>0</v>
      </c>
      <c r="T357" s="462"/>
      <c r="U357" s="537">
        <f t="shared" si="36"/>
        <v>0</v>
      </c>
      <c r="V357" s="549"/>
      <c r="W357" s="537">
        <f t="shared" si="35"/>
        <v>0</v>
      </c>
      <c r="X357" s="587"/>
      <c r="Y357" s="592">
        <f t="shared" si="35"/>
        <v>0</v>
      </c>
    </row>
    <row r="358" spans="1:25" ht="31.5" outlineLevel="1">
      <c r="A358" s="471"/>
      <c r="B358" s="514" t="s">
        <v>493</v>
      </c>
      <c r="C358" s="492">
        <v>2500</v>
      </c>
      <c r="D358" s="469"/>
      <c r="E358" s="469"/>
      <c r="G358" s="410"/>
      <c r="H358" s="410"/>
      <c r="I358" s="334"/>
      <c r="J358" s="410"/>
      <c r="K358" s="334"/>
      <c r="L358" s="410"/>
      <c r="M358" s="334"/>
      <c r="N358" s="492"/>
      <c r="O358" s="470">
        <f t="shared" si="34"/>
        <v>2500</v>
      </c>
      <c r="P358" s="470"/>
      <c r="Q358" s="462">
        <f t="shared" si="32"/>
        <v>2500</v>
      </c>
      <c r="R358" s="470">
        <v>-1880</v>
      </c>
      <c r="S358" s="462">
        <f t="shared" si="33"/>
        <v>620</v>
      </c>
      <c r="T358" s="462"/>
      <c r="U358" s="537">
        <f t="shared" si="36"/>
        <v>620</v>
      </c>
      <c r="V358" s="549"/>
      <c r="W358" s="537">
        <f t="shared" si="35"/>
        <v>620</v>
      </c>
      <c r="X358" s="587"/>
      <c r="Y358" s="592">
        <f t="shared" si="35"/>
        <v>620</v>
      </c>
    </row>
    <row r="359" spans="1:25" ht="15.75" outlineLevel="1">
      <c r="A359" s="471"/>
      <c r="B359" s="564" t="s">
        <v>987</v>
      </c>
      <c r="C359" s="499">
        <f>SUM(C360:C374)</f>
        <v>14900</v>
      </c>
      <c r="D359" s="469"/>
      <c r="E359" s="469"/>
      <c r="G359" s="410"/>
      <c r="H359" s="410"/>
      <c r="I359" s="334"/>
      <c r="J359" s="410"/>
      <c r="K359" s="334"/>
      <c r="L359" s="410"/>
      <c r="M359" s="334"/>
      <c r="N359" s="499">
        <v>13210</v>
      </c>
      <c r="O359" s="457">
        <f t="shared" si="34"/>
        <v>28110</v>
      </c>
      <c r="P359" s="457">
        <v>0</v>
      </c>
      <c r="Q359" s="455">
        <f t="shared" si="32"/>
        <v>28110</v>
      </c>
      <c r="R359" s="457">
        <f>SUM(R360:R374)</f>
        <v>-6060</v>
      </c>
      <c r="S359" s="455">
        <f t="shared" si="33"/>
        <v>22050</v>
      </c>
      <c r="T359" s="455">
        <f>SUM(T360:T374)</f>
        <v>0</v>
      </c>
      <c r="U359" s="538">
        <f t="shared" si="36"/>
        <v>22050</v>
      </c>
      <c r="V359" s="499">
        <f>SUM(V361:V374)</f>
        <v>1300</v>
      </c>
      <c r="W359" s="538">
        <f t="shared" si="35"/>
        <v>23350</v>
      </c>
      <c r="X359" s="588">
        <f>SUM(X361:X374)</f>
        <v>-1000</v>
      </c>
      <c r="Y359" s="498">
        <f t="shared" si="35"/>
        <v>22350</v>
      </c>
    </row>
    <row r="360" spans="1:25" ht="31.5" hidden="1" outlineLevel="1">
      <c r="A360" s="471"/>
      <c r="B360" s="514" t="s">
        <v>419</v>
      </c>
      <c r="C360" s="492">
        <v>500</v>
      </c>
      <c r="D360" s="469"/>
      <c r="E360" s="469"/>
      <c r="G360" s="410"/>
      <c r="H360" s="410"/>
      <c r="I360" s="334"/>
      <c r="J360" s="410"/>
      <c r="K360" s="334"/>
      <c r="L360" s="410"/>
      <c r="M360" s="334"/>
      <c r="N360" s="503"/>
      <c r="O360" s="470">
        <f t="shared" si="34"/>
        <v>500</v>
      </c>
      <c r="P360" s="470"/>
      <c r="Q360" s="462">
        <f t="shared" si="32"/>
        <v>500</v>
      </c>
      <c r="R360" s="470">
        <v>-500</v>
      </c>
      <c r="S360" s="462">
        <f t="shared" si="33"/>
        <v>0</v>
      </c>
      <c r="T360" s="462"/>
      <c r="U360" s="537">
        <f t="shared" si="36"/>
        <v>0</v>
      </c>
      <c r="V360" s="549"/>
      <c r="W360" s="538">
        <f t="shared" si="35"/>
        <v>0</v>
      </c>
      <c r="X360" s="587"/>
      <c r="Y360" s="498">
        <f t="shared" si="35"/>
        <v>0</v>
      </c>
    </row>
    <row r="361" spans="1:25" ht="31.5" outlineLevel="1">
      <c r="A361" s="471"/>
      <c r="B361" s="514" t="s">
        <v>625</v>
      </c>
      <c r="C361" s="492">
        <v>3000</v>
      </c>
      <c r="D361" s="469"/>
      <c r="E361" s="469"/>
      <c r="G361" s="410"/>
      <c r="H361" s="410"/>
      <c r="I361" s="334"/>
      <c r="J361" s="410"/>
      <c r="K361" s="334"/>
      <c r="L361" s="410"/>
      <c r="M361" s="334"/>
      <c r="N361" s="503"/>
      <c r="O361" s="470">
        <f t="shared" si="34"/>
        <v>3000</v>
      </c>
      <c r="P361" s="470"/>
      <c r="Q361" s="462">
        <f t="shared" si="32"/>
        <v>3000</v>
      </c>
      <c r="R361" s="470">
        <v>500</v>
      </c>
      <c r="S361" s="462">
        <f t="shared" si="33"/>
        <v>3500</v>
      </c>
      <c r="T361" s="462"/>
      <c r="U361" s="537">
        <f t="shared" si="36"/>
        <v>3500</v>
      </c>
      <c r="V361" s="549"/>
      <c r="W361" s="537">
        <f t="shared" si="35"/>
        <v>3500</v>
      </c>
      <c r="X361" s="587"/>
      <c r="Y361" s="592">
        <f t="shared" si="35"/>
        <v>3500</v>
      </c>
    </row>
    <row r="362" spans="1:25" ht="31.5" outlineLevel="1">
      <c r="A362" s="471"/>
      <c r="B362" s="514" t="s">
        <v>626</v>
      </c>
      <c r="C362" s="492">
        <v>4500</v>
      </c>
      <c r="D362" s="469"/>
      <c r="E362" s="469"/>
      <c r="G362" s="410"/>
      <c r="H362" s="410"/>
      <c r="I362" s="334"/>
      <c r="J362" s="410"/>
      <c r="K362" s="334"/>
      <c r="L362" s="410"/>
      <c r="M362" s="334"/>
      <c r="N362" s="503"/>
      <c r="O362" s="470">
        <f t="shared" si="34"/>
        <v>4500</v>
      </c>
      <c r="P362" s="470"/>
      <c r="Q362" s="462">
        <f t="shared" si="32"/>
        <v>4500</v>
      </c>
      <c r="R362" s="470"/>
      <c r="S362" s="462">
        <f t="shared" si="33"/>
        <v>4500</v>
      </c>
      <c r="T362" s="462"/>
      <c r="U362" s="537">
        <f t="shared" si="36"/>
        <v>4500</v>
      </c>
      <c r="V362" s="549"/>
      <c r="W362" s="537">
        <f t="shared" si="35"/>
        <v>4500</v>
      </c>
      <c r="X362" s="587"/>
      <c r="Y362" s="592">
        <f t="shared" si="35"/>
        <v>4500</v>
      </c>
    </row>
    <row r="363" spans="1:25" ht="47.25" outlineLevel="1">
      <c r="A363" s="471"/>
      <c r="B363" s="522" t="s">
        <v>685</v>
      </c>
      <c r="C363" s="492"/>
      <c r="D363" s="469"/>
      <c r="E363" s="469"/>
      <c r="G363" s="410"/>
      <c r="H363" s="410"/>
      <c r="I363" s="334"/>
      <c r="J363" s="410"/>
      <c r="K363" s="334"/>
      <c r="L363" s="410"/>
      <c r="M363" s="334"/>
      <c r="N363" s="503">
        <v>10710</v>
      </c>
      <c r="O363" s="470">
        <f t="shared" si="34"/>
        <v>10710</v>
      </c>
      <c r="P363" s="470"/>
      <c r="Q363" s="462">
        <f t="shared" si="32"/>
        <v>10710</v>
      </c>
      <c r="R363" s="470">
        <v>-2360</v>
      </c>
      <c r="S363" s="462">
        <f t="shared" si="33"/>
        <v>8350</v>
      </c>
      <c r="T363" s="462"/>
      <c r="U363" s="537">
        <f t="shared" si="36"/>
        <v>8350</v>
      </c>
      <c r="V363" s="549"/>
      <c r="W363" s="537">
        <f t="shared" si="35"/>
        <v>8350</v>
      </c>
      <c r="X363" s="587"/>
      <c r="Y363" s="592">
        <f t="shared" si="35"/>
        <v>8350</v>
      </c>
    </row>
    <row r="364" spans="1:25" ht="15.75" hidden="1" outlineLevel="1">
      <c r="A364" s="471"/>
      <c r="B364" s="514" t="s">
        <v>686</v>
      </c>
      <c r="C364" s="492">
        <v>1000</v>
      </c>
      <c r="D364" s="469"/>
      <c r="E364" s="469"/>
      <c r="G364" s="410"/>
      <c r="H364" s="410"/>
      <c r="I364" s="334"/>
      <c r="J364" s="410"/>
      <c r="K364" s="334"/>
      <c r="L364" s="410"/>
      <c r="M364" s="334"/>
      <c r="N364" s="503"/>
      <c r="O364" s="470">
        <f t="shared" si="34"/>
        <v>1000</v>
      </c>
      <c r="P364" s="470"/>
      <c r="Q364" s="462">
        <f t="shared" si="32"/>
        <v>1000</v>
      </c>
      <c r="R364" s="470">
        <v>-1000</v>
      </c>
      <c r="S364" s="462">
        <f t="shared" si="33"/>
        <v>0</v>
      </c>
      <c r="T364" s="462"/>
      <c r="U364" s="537">
        <f t="shared" si="36"/>
        <v>0</v>
      </c>
      <c r="V364" s="549"/>
      <c r="W364" s="537">
        <f t="shared" si="35"/>
        <v>0</v>
      </c>
      <c r="X364" s="587"/>
      <c r="Y364" s="592">
        <f t="shared" si="35"/>
        <v>0</v>
      </c>
    </row>
    <row r="365" spans="1:25" ht="31.5" hidden="1" outlineLevel="1">
      <c r="A365" s="471"/>
      <c r="B365" s="514" t="s">
        <v>707</v>
      </c>
      <c r="C365" s="492">
        <v>1000</v>
      </c>
      <c r="D365" s="469"/>
      <c r="E365" s="469"/>
      <c r="G365" s="410"/>
      <c r="H365" s="410"/>
      <c r="I365" s="334"/>
      <c r="J365" s="410"/>
      <c r="K365" s="334"/>
      <c r="L365" s="410"/>
      <c r="M365" s="334"/>
      <c r="N365" s="503"/>
      <c r="O365" s="470">
        <f t="shared" si="34"/>
        <v>1000</v>
      </c>
      <c r="P365" s="470"/>
      <c r="Q365" s="462">
        <f t="shared" si="32"/>
        <v>1000</v>
      </c>
      <c r="R365" s="470">
        <v>-1000</v>
      </c>
      <c r="S365" s="462">
        <f t="shared" si="33"/>
        <v>0</v>
      </c>
      <c r="T365" s="462"/>
      <c r="U365" s="537">
        <f t="shared" si="36"/>
        <v>0</v>
      </c>
      <c r="V365" s="549"/>
      <c r="W365" s="537">
        <f t="shared" si="35"/>
        <v>0</v>
      </c>
      <c r="X365" s="587"/>
      <c r="Y365" s="592">
        <f t="shared" si="35"/>
        <v>0</v>
      </c>
    </row>
    <row r="366" spans="1:25" ht="30" customHeight="1" outlineLevel="1">
      <c r="A366" s="471"/>
      <c r="B366" s="514" t="s">
        <v>494</v>
      </c>
      <c r="C366" s="492">
        <v>1950</v>
      </c>
      <c r="D366" s="469"/>
      <c r="E366" s="469"/>
      <c r="G366" s="410"/>
      <c r="H366" s="410"/>
      <c r="I366" s="334"/>
      <c r="J366" s="410"/>
      <c r="K366" s="334"/>
      <c r="L366" s="410"/>
      <c r="M366" s="334"/>
      <c r="N366" s="503"/>
      <c r="O366" s="470">
        <f t="shared" si="34"/>
        <v>1950</v>
      </c>
      <c r="P366" s="470"/>
      <c r="Q366" s="462">
        <f t="shared" si="32"/>
        <v>1950</v>
      </c>
      <c r="R366" s="470">
        <v>-1728</v>
      </c>
      <c r="S366" s="462">
        <f t="shared" si="33"/>
        <v>222</v>
      </c>
      <c r="T366" s="462"/>
      <c r="U366" s="537">
        <f t="shared" si="36"/>
        <v>222</v>
      </c>
      <c r="V366" s="549"/>
      <c r="W366" s="537">
        <f t="shared" si="35"/>
        <v>222</v>
      </c>
      <c r="X366" s="587"/>
      <c r="Y366" s="592">
        <f t="shared" si="35"/>
        <v>222</v>
      </c>
    </row>
    <row r="367" spans="1:25" ht="18.75" customHeight="1" outlineLevel="1">
      <c r="A367" s="471"/>
      <c r="B367" s="514" t="s">
        <v>988</v>
      </c>
      <c r="C367" s="492">
        <v>500</v>
      </c>
      <c r="D367" s="469"/>
      <c r="E367" s="469"/>
      <c r="G367" s="410"/>
      <c r="H367" s="410"/>
      <c r="I367" s="334"/>
      <c r="J367" s="410"/>
      <c r="K367" s="334"/>
      <c r="L367" s="410"/>
      <c r="M367" s="334"/>
      <c r="N367" s="503">
        <v>1500</v>
      </c>
      <c r="O367" s="470">
        <f t="shared" si="34"/>
        <v>2000</v>
      </c>
      <c r="P367" s="470"/>
      <c r="Q367" s="462">
        <f t="shared" si="32"/>
        <v>2000</v>
      </c>
      <c r="R367" s="470">
        <f>-1911+2000</f>
        <v>89</v>
      </c>
      <c r="S367" s="462">
        <f t="shared" si="33"/>
        <v>2089</v>
      </c>
      <c r="T367" s="462"/>
      <c r="U367" s="537">
        <f t="shared" si="36"/>
        <v>2089</v>
      </c>
      <c r="V367" s="549"/>
      <c r="W367" s="537">
        <f t="shared" si="35"/>
        <v>2089</v>
      </c>
      <c r="X367" s="587"/>
      <c r="Y367" s="592">
        <f t="shared" si="35"/>
        <v>2089</v>
      </c>
    </row>
    <row r="368" spans="1:25" ht="18" customHeight="1" outlineLevel="1">
      <c r="A368" s="471"/>
      <c r="B368" s="514" t="s">
        <v>945</v>
      </c>
      <c r="C368" s="492"/>
      <c r="D368" s="469"/>
      <c r="E368" s="469"/>
      <c r="G368" s="410"/>
      <c r="H368" s="410"/>
      <c r="I368" s="334"/>
      <c r="J368" s="410"/>
      <c r="K368" s="334"/>
      <c r="L368" s="410"/>
      <c r="M368" s="334"/>
      <c r="N368" s="503"/>
      <c r="O368" s="470"/>
      <c r="P368" s="470"/>
      <c r="Q368" s="462"/>
      <c r="R368" s="470">
        <v>243</v>
      </c>
      <c r="S368" s="462">
        <v>243</v>
      </c>
      <c r="T368" s="462"/>
      <c r="U368" s="537">
        <f t="shared" si="36"/>
        <v>243</v>
      </c>
      <c r="V368" s="549"/>
      <c r="W368" s="537">
        <f t="shared" si="35"/>
        <v>243</v>
      </c>
      <c r="X368" s="587"/>
      <c r="Y368" s="592">
        <f t="shared" si="35"/>
        <v>243</v>
      </c>
    </row>
    <row r="369" spans="1:25" ht="30" customHeight="1" outlineLevel="1">
      <c r="A369" s="471"/>
      <c r="B369" s="514" t="s">
        <v>530</v>
      </c>
      <c r="C369" s="492"/>
      <c r="D369" s="469"/>
      <c r="E369" s="469"/>
      <c r="G369" s="410"/>
      <c r="H369" s="410"/>
      <c r="I369" s="334"/>
      <c r="J369" s="410"/>
      <c r="K369" s="334"/>
      <c r="L369" s="410"/>
      <c r="M369" s="334"/>
      <c r="N369" s="503"/>
      <c r="O369" s="470"/>
      <c r="P369" s="470"/>
      <c r="Q369" s="462"/>
      <c r="R369" s="470">
        <v>206</v>
      </c>
      <c r="S369" s="462">
        <v>206</v>
      </c>
      <c r="T369" s="462"/>
      <c r="U369" s="537">
        <f t="shared" si="36"/>
        <v>206</v>
      </c>
      <c r="V369" s="549"/>
      <c r="W369" s="537">
        <f t="shared" si="35"/>
        <v>206</v>
      </c>
      <c r="X369" s="587"/>
      <c r="Y369" s="592">
        <f t="shared" si="35"/>
        <v>206</v>
      </c>
    </row>
    <row r="370" spans="1:25" ht="30" customHeight="1" outlineLevel="1">
      <c r="A370" s="471"/>
      <c r="B370" s="514" t="s">
        <v>531</v>
      </c>
      <c r="C370" s="492"/>
      <c r="D370" s="469"/>
      <c r="E370" s="469"/>
      <c r="G370" s="410"/>
      <c r="H370" s="410"/>
      <c r="I370" s="334"/>
      <c r="J370" s="410"/>
      <c r="K370" s="334"/>
      <c r="L370" s="410"/>
      <c r="M370" s="334"/>
      <c r="N370" s="503"/>
      <c r="O370" s="470"/>
      <c r="P370" s="470"/>
      <c r="Q370" s="462"/>
      <c r="R370" s="470">
        <v>240</v>
      </c>
      <c r="S370" s="462">
        <v>240</v>
      </c>
      <c r="T370" s="462"/>
      <c r="U370" s="537">
        <f t="shared" si="36"/>
        <v>240</v>
      </c>
      <c r="V370" s="549"/>
      <c r="W370" s="537">
        <f t="shared" si="35"/>
        <v>240</v>
      </c>
      <c r="X370" s="587"/>
      <c r="Y370" s="592">
        <f t="shared" si="35"/>
        <v>240</v>
      </c>
    </row>
    <row r="371" spans="1:25" ht="30" customHeight="1" outlineLevel="1">
      <c r="A371" s="471"/>
      <c r="B371" s="514" t="s">
        <v>965</v>
      </c>
      <c r="C371" s="492"/>
      <c r="D371" s="469"/>
      <c r="E371" s="469"/>
      <c r="G371" s="410"/>
      <c r="H371" s="410"/>
      <c r="I371" s="334"/>
      <c r="J371" s="410"/>
      <c r="K371" s="334"/>
      <c r="L371" s="410"/>
      <c r="M371" s="334"/>
      <c r="N371" s="503"/>
      <c r="O371" s="470"/>
      <c r="P371" s="470"/>
      <c r="Q371" s="462"/>
      <c r="R371" s="470">
        <v>110</v>
      </c>
      <c r="S371" s="462">
        <v>110</v>
      </c>
      <c r="T371" s="462"/>
      <c r="U371" s="537">
        <f t="shared" si="36"/>
        <v>110</v>
      </c>
      <c r="V371" s="549"/>
      <c r="W371" s="537">
        <f t="shared" si="35"/>
        <v>110</v>
      </c>
      <c r="X371" s="587"/>
      <c r="Y371" s="592">
        <f t="shared" si="35"/>
        <v>110</v>
      </c>
    </row>
    <row r="372" spans="1:25" ht="30.75" customHeight="1" outlineLevel="1">
      <c r="A372" s="471"/>
      <c r="B372" s="514" t="s">
        <v>495</v>
      </c>
      <c r="C372" s="492">
        <v>1500</v>
      </c>
      <c r="D372" s="469"/>
      <c r="E372" s="469"/>
      <c r="G372" s="410"/>
      <c r="H372" s="410"/>
      <c r="I372" s="334"/>
      <c r="J372" s="410"/>
      <c r="K372" s="334"/>
      <c r="L372" s="410"/>
      <c r="M372" s="334"/>
      <c r="N372" s="503">
        <v>1000</v>
      </c>
      <c r="O372" s="470">
        <f t="shared" si="34"/>
        <v>2500</v>
      </c>
      <c r="P372" s="470"/>
      <c r="Q372" s="462">
        <f t="shared" si="32"/>
        <v>2500</v>
      </c>
      <c r="R372" s="470">
        <f>-907+907</f>
        <v>0</v>
      </c>
      <c r="S372" s="462">
        <f t="shared" si="33"/>
        <v>2500</v>
      </c>
      <c r="T372" s="462"/>
      <c r="U372" s="537">
        <f t="shared" si="36"/>
        <v>2500</v>
      </c>
      <c r="V372" s="549"/>
      <c r="W372" s="537">
        <f t="shared" si="35"/>
        <v>2500</v>
      </c>
      <c r="X372" s="587"/>
      <c r="Y372" s="592">
        <f t="shared" si="35"/>
        <v>2500</v>
      </c>
    </row>
    <row r="373" spans="1:25" ht="17.25" customHeight="1" hidden="1" outlineLevel="1">
      <c r="A373" s="471"/>
      <c r="B373" s="467" t="s">
        <v>989</v>
      </c>
      <c r="C373" s="518"/>
      <c r="D373" s="519"/>
      <c r="E373" s="518"/>
      <c r="F373" s="518"/>
      <c r="G373" s="518"/>
      <c r="H373" s="518">
        <v>1000</v>
      </c>
      <c r="I373" s="519">
        <f>SUM(H373)-G373</f>
        <v>1000</v>
      </c>
      <c r="J373" s="410"/>
      <c r="K373" s="334"/>
      <c r="L373" s="410"/>
      <c r="M373" s="334"/>
      <c r="N373" s="503"/>
      <c r="O373" s="470"/>
      <c r="P373" s="470"/>
      <c r="Q373" s="462"/>
      <c r="R373" s="470"/>
      <c r="S373" s="462"/>
      <c r="T373" s="462"/>
      <c r="U373" s="537"/>
      <c r="V373" s="492">
        <v>1000</v>
      </c>
      <c r="W373" s="537">
        <f t="shared" si="35"/>
        <v>1000</v>
      </c>
      <c r="X373" s="589">
        <v>-1000</v>
      </c>
      <c r="Y373" s="592">
        <f t="shared" si="35"/>
        <v>0</v>
      </c>
    </row>
    <row r="374" spans="1:25" ht="31.5" outlineLevel="1">
      <c r="A374" s="471"/>
      <c r="B374" s="514" t="s">
        <v>990</v>
      </c>
      <c r="C374" s="492">
        <v>950</v>
      </c>
      <c r="D374" s="469"/>
      <c r="E374" s="469"/>
      <c r="G374" s="410"/>
      <c r="H374" s="410"/>
      <c r="I374" s="334"/>
      <c r="J374" s="410"/>
      <c r="K374" s="334"/>
      <c r="L374" s="410"/>
      <c r="M374" s="334"/>
      <c r="N374" s="503"/>
      <c r="O374" s="470">
        <f t="shared" si="34"/>
        <v>950</v>
      </c>
      <c r="P374" s="470"/>
      <c r="Q374" s="462">
        <f t="shared" si="32"/>
        <v>950</v>
      </c>
      <c r="R374" s="470">
        <v>-860</v>
      </c>
      <c r="S374" s="462">
        <f t="shared" si="33"/>
        <v>90</v>
      </c>
      <c r="T374" s="462"/>
      <c r="U374" s="537">
        <f t="shared" si="36"/>
        <v>90</v>
      </c>
      <c r="V374" s="549">
        <v>300</v>
      </c>
      <c r="W374" s="537">
        <f t="shared" si="35"/>
        <v>390</v>
      </c>
      <c r="X374" s="587"/>
      <c r="Y374" s="592">
        <f t="shared" si="35"/>
        <v>390</v>
      </c>
    </row>
    <row r="375" spans="1:25" ht="15.75" outlineLevel="1">
      <c r="A375" s="471"/>
      <c r="B375" s="569" t="s">
        <v>991</v>
      </c>
      <c r="C375" s="499">
        <f>SUM(C376:C381)</f>
        <v>17600</v>
      </c>
      <c r="D375" s="469"/>
      <c r="E375" s="469"/>
      <c r="G375" s="410"/>
      <c r="H375" s="410"/>
      <c r="I375" s="334"/>
      <c r="J375" s="410"/>
      <c r="K375" s="334"/>
      <c r="L375" s="410"/>
      <c r="M375" s="334"/>
      <c r="N375" s="499">
        <f>SUM(N376:N381)</f>
        <v>0</v>
      </c>
      <c r="O375" s="457">
        <f t="shared" si="34"/>
        <v>17600</v>
      </c>
      <c r="P375" s="457">
        <v>0</v>
      </c>
      <c r="Q375" s="455">
        <f t="shared" si="32"/>
        <v>17600</v>
      </c>
      <c r="R375" s="457">
        <f>SUM(R376:R381)</f>
        <v>-5973</v>
      </c>
      <c r="S375" s="455">
        <f t="shared" si="33"/>
        <v>11627</v>
      </c>
      <c r="T375" s="455">
        <f>SUM(T376:T381)</f>
        <v>0</v>
      </c>
      <c r="U375" s="538">
        <f t="shared" si="36"/>
        <v>11627</v>
      </c>
      <c r="V375" s="499">
        <v>1850</v>
      </c>
      <c r="W375" s="538">
        <f t="shared" si="35"/>
        <v>13477</v>
      </c>
      <c r="X375" s="588">
        <f>SUM(X376:X381)</f>
        <v>0</v>
      </c>
      <c r="Y375" s="498">
        <f t="shared" si="35"/>
        <v>13477</v>
      </c>
    </row>
    <row r="376" spans="1:25" ht="18" customHeight="1" outlineLevel="1">
      <c r="A376" s="471"/>
      <c r="B376" s="514" t="s">
        <v>627</v>
      </c>
      <c r="C376" s="492">
        <v>9500</v>
      </c>
      <c r="D376" s="469"/>
      <c r="E376" s="469"/>
      <c r="G376" s="410"/>
      <c r="H376" s="410"/>
      <c r="I376" s="334"/>
      <c r="J376" s="410"/>
      <c r="K376" s="334"/>
      <c r="L376" s="410"/>
      <c r="M376" s="334"/>
      <c r="N376" s="492"/>
      <c r="O376" s="470">
        <f t="shared" si="34"/>
        <v>9500</v>
      </c>
      <c r="P376" s="470"/>
      <c r="Q376" s="462">
        <f t="shared" si="32"/>
        <v>9500</v>
      </c>
      <c r="R376" s="470">
        <v>-758</v>
      </c>
      <c r="S376" s="462">
        <f t="shared" si="33"/>
        <v>8742</v>
      </c>
      <c r="T376" s="462"/>
      <c r="U376" s="537">
        <f t="shared" si="36"/>
        <v>8742</v>
      </c>
      <c r="V376" s="549"/>
      <c r="W376" s="537">
        <f t="shared" si="35"/>
        <v>8742</v>
      </c>
      <c r="X376" s="587"/>
      <c r="Y376" s="592">
        <f t="shared" si="35"/>
        <v>8742</v>
      </c>
    </row>
    <row r="377" spans="1:25" ht="18" customHeight="1" outlineLevel="1">
      <c r="A377" s="471"/>
      <c r="B377" s="522" t="s">
        <v>628</v>
      </c>
      <c r="C377" s="492">
        <v>600</v>
      </c>
      <c r="D377" s="469"/>
      <c r="E377" s="469"/>
      <c r="G377" s="410"/>
      <c r="H377" s="410"/>
      <c r="I377" s="334"/>
      <c r="J377" s="410"/>
      <c r="K377" s="334"/>
      <c r="L377" s="410"/>
      <c r="M377" s="334"/>
      <c r="N377" s="492"/>
      <c r="O377" s="470">
        <f t="shared" si="34"/>
        <v>600</v>
      </c>
      <c r="P377" s="470"/>
      <c r="Q377" s="462">
        <f t="shared" si="32"/>
        <v>600</v>
      </c>
      <c r="R377" s="470"/>
      <c r="S377" s="462">
        <f t="shared" si="33"/>
        <v>600</v>
      </c>
      <c r="T377" s="462"/>
      <c r="U377" s="537">
        <f t="shared" si="36"/>
        <v>600</v>
      </c>
      <c r="V377" s="549"/>
      <c r="W377" s="537">
        <f t="shared" si="35"/>
        <v>600</v>
      </c>
      <c r="X377" s="587"/>
      <c r="Y377" s="592">
        <f t="shared" si="35"/>
        <v>600</v>
      </c>
    </row>
    <row r="378" spans="1:25" ht="19.5" customHeight="1" outlineLevel="1">
      <c r="A378" s="471"/>
      <c r="B378" s="522" t="s">
        <v>688</v>
      </c>
      <c r="C378" s="492"/>
      <c r="D378" s="469"/>
      <c r="E378" s="469"/>
      <c r="G378" s="410"/>
      <c r="H378" s="410"/>
      <c r="I378" s="334"/>
      <c r="J378" s="410"/>
      <c r="K378" s="334"/>
      <c r="L378" s="410"/>
      <c r="M378" s="334"/>
      <c r="N378" s="492"/>
      <c r="O378" s="470"/>
      <c r="P378" s="470"/>
      <c r="Q378" s="462"/>
      <c r="R378" s="470">
        <v>138</v>
      </c>
      <c r="S378" s="462">
        <v>138</v>
      </c>
      <c r="T378" s="462"/>
      <c r="U378" s="537">
        <f t="shared" si="36"/>
        <v>138</v>
      </c>
      <c r="V378" s="549"/>
      <c r="W378" s="537">
        <f t="shared" si="35"/>
        <v>138</v>
      </c>
      <c r="X378" s="587"/>
      <c r="Y378" s="592">
        <f t="shared" si="35"/>
        <v>138</v>
      </c>
    </row>
    <row r="379" spans="1:25" ht="21.75" customHeight="1" outlineLevel="1">
      <c r="A379" s="471"/>
      <c r="B379" s="522" t="s">
        <v>689</v>
      </c>
      <c r="C379" s="492"/>
      <c r="D379" s="469"/>
      <c r="E379" s="469"/>
      <c r="G379" s="410"/>
      <c r="H379" s="410"/>
      <c r="I379" s="334"/>
      <c r="J379" s="410"/>
      <c r="K379" s="334"/>
      <c r="L379" s="410"/>
      <c r="M379" s="334"/>
      <c r="N379" s="492"/>
      <c r="O379" s="470"/>
      <c r="P379" s="470"/>
      <c r="Q379" s="462"/>
      <c r="R379" s="470">
        <v>620</v>
      </c>
      <c r="S379" s="462">
        <v>620</v>
      </c>
      <c r="T379" s="462"/>
      <c r="U379" s="537">
        <f t="shared" si="36"/>
        <v>620</v>
      </c>
      <c r="V379" s="549"/>
      <c r="W379" s="537">
        <f t="shared" si="35"/>
        <v>620</v>
      </c>
      <c r="X379" s="587"/>
      <c r="Y379" s="592">
        <f t="shared" si="35"/>
        <v>620</v>
      </c>
    </row>
    <row r="380" spans="1:25" ht="15.75" outlineLevel="1">
      <c r="A380" s="471"/>
      <c r="B380" s="522" t="s">
        <v>992</v>
      </c>
      <c r="C380" s="492">
        <v>1500</v>
      </c>
      <c r="D380" s="469"/>
      <c r="E380" s="469"/>
      <c r="G380" s="410"/>
      <c r="H380" s="410"/>
      <c r="I380" s="334"/>
      <c r="J380" s="410"/>
      <c r="K380" s="334"/>
      <c r="L380" s="410"/>
      <c r="M380" s="334"/>
      <c r="N380" s="492"/>
      <c r="O380" s="470">
        <f t="shared" si="34"/>
        <v>1500</v>
      </c>
      <c r="P380" s="470"/>
      <c r="Q380" s="462">
        <f t="shared" si="32"/>
        <v>1500</v>
      </c>
      <c r="R380" s="470">
        <f>-1500+1500</f>
        <v>0</v>
      </c>
      <c r="S380" s="462">
        <f t="shared" si="33"/>
        <v>1500</v>
      </c>
      <c r="T380" s="462"/>
      <c r="U380" s="537">
        <f t="shared" si="36"/>
        <v>1500</v>
      </c>
      <c r="V380" s="549">
        <v>1850</v>
      </c>
      <c r="W380" s="537">
        <f t="shared" si="35"/>
        <v>3350</v>
      </c>
      <c r="X380" s="587"/>
      <c r="Y380" s="592">
        <f t="shared" si="35"/>
        <v>3350</v>
      </c>
    </row>
    <row r="381" spans="1:25" ht="47.25" outlineLevel="1">
      <c r="A381" s="471"/>
      <c r="B381" s="522" t="s">
        <v>193</v>
      </c>
      <c r="C381" s="492">
        <v>6000</v>
      </c>
      <c r="D381" s="469"/>
      <c r="E381" s="469"/>
      <c r="G381" s="410"/>
      <c r="H381" s="410"/>
      <c r="I381" s="334"/>
      <c r="J381" s="410"/>
      <c r="K381" s="334"/>
      <c r="L381" s="410"/>
      <c r="M381" s="334"/>
      <c r="N381" s="492"/>
      <c r="O381" s="470">
        <f t="shared" si="34"/>
        <v>6000</v>
      </c>
      <c r="P381" s="470"/>
      <c r="Q381" s="462">
        <f t="shared" si="32"/>
        <v>6000</v>
      </c>
      <c r="R381" s="470">
        <v>-5973</v>
      </c>
      <c r="S381" s="462">
        <f t="shared" si="33"/>
        <v>27</v>
      </c>
      <c r="T381" s="462"/>
      <c r="U381" s="537">
        <f t="shared" si="36"/>
        <v>27</v>
      </c>
      <c r="V381" s="549"/>
      <c r="W381" s="537">
        <f t="shared" si="35"/>
        <v>27</v>
      </c>
      <c r="X381" s="587"/>
      <c r="Y381" s="592">
        <f t="shared" si="35"/>
        <v>27</v>
      </c>
    </row>
    <row r="382" spans="1:25" ht="15.75" outlineLevel="1">
      <c r="A382" s="471"/>
      <c r="B382" s="573" t="s">
        <v>993</v>
      </c>
      <c r="C382" s="499">
        <f>SUM(C383:C395)</f>
        <v>45500</v>
      </c>
      <c r="D382" s="469"/>
      <c r="E382" s="469"/>
      <c r="G382" s="410"/>
      <c r="H382" s="410"/>
      <c r="I382" s="334"/>
      <c r="J382" s="410"/>
      <c r="K382" s="334"/>
      <c r="L382" s="410"/>
      <c r="M382" s="334"/>
      <c r="N382" s="499">
        <f>SUM(N383:N395)</f>
        <v>10500</v>
      </c>
      <c r="O382" s="457">
        <f t="shared" si="34"/>
        <v>56000</v>
      </c>
      <c r="P382" s="457">
        <v>0</v>
      </c>
      <c r="Q382" s="455">
        <f t="shared" si="32"/>
        <v>56000</v>
      </c>
      <c r="R382" s="457">
        <f>SUM(R383:R395)</f>
        <v>-22847</v>
      </c>
      <c r="S382" s="455">
        <f t="shared" si="33"/>
        <v>33153</v>
      </c>
      <c r="T382" s="455">
        <f>SUM(T383:T395)</f>
        <v>0</v>
      </c>
      <c r="U382" s="538">
        <f t="shared" si="36"/>
        <v>33153</v>
      </c>
      <c r="V382" s="499">
        <f>SUM(V384:V395)</f>
        <v>-5950</v>
      </c>
      <c r="W382" s="538">
        <f t="shared" si="35"/>
        <v>27203</v>
      </c>
      <c r="X382" s="588">
        <f>SUM(X384:X395)</f>
        <v>0</v>
      </c>
      <c r="Y382" s="498">
        <f t="shared" si="35"/>
        <v>27203</v>
      </c>
    </row>
    <row r="383" spans="1:25" ht="31.5" hidden="1" outlineLevel="1">
      <c r="A383" s="471"/>
      <c r="B383" s="532" t="s">
        <v>420</v>
      </c>
      <c r="C383" s="492">
        <v>1800</v>
      </c>
      <c r="D383" s="469"/>
      <c r="E383" s="469"/>
      <c r="G383" s="410"/>
      <c r="H383" s="410"/>
      <c r="I383" s="334"/>
      <c r="J383" s="410"/>
      <c r="K383" s="334"/>
      <c r="L383" s="410"/>
      <c r="M383" s="334"/>
      <c r="N383" s="492"/>
      <c r="O383" s="470">
        <f t="shared" si="34"/>
        <v>1800</v>
      </c>
      <c r="P383" s="470"/>
      <c r="Q383" s="462">
        <f t="shared" si="32"/>
        <v>1800</v>
      </c>
      <c r="R383" s="470">
        <v>-1800</v>
      </c>
      <c r="S383" s="462">
        <f t="shared" si="33"/>
        <v>0</v>
      </c>
      <c r="T383" s="462"/>
      <c r="U383" s="537">
        <f t="shared" si="36"/>
        <v>0</v>
      </c>
      <c r="V383" s="549"/>
      <c r="W383" s="538">
        <f t="shared" si="35"/>
        <v>0</v>
      </c>
      <c r="X383" s="587"/>
      <c r="Y383" s="498">
        <f t="shared" si="35"/>
        <v>0</v>
      </c>
    </row>
    <row r="384" spans="1:25" ht="31.5" outlineLevel="1">
      <c r="A384" s="471"/>
      <c r="B384" s="532" t="s">
        <v>194</v>
      </c>
      <c r="C384" s="492">
        <v>4400</v>
      </c>
      <c r="D384" s="469"/>
      <c r="E384" s="469"/>
      <c r="G384" s="410"/>
      <c r="H384" s="410"/>
      <c r="I384" s="334"/>
      <c r="J384" s="410"/>
      <c r="K384" s="334"/>
      <c r="L384" s="410"/>
      <c r="M384" s="334"/>
      <c r="N384" s="492"/>
      <c r="O384" s="470">
        <f t="shared" si="34"/>
        <v>4400</v>
      </c>
      <c r="P384" s="470"/>
      <c r="Q384" s="462">
        <f t="shared" si="32"/>
        <v>4400</v>
      </c>
      <c r="R384" s="470">
        <v>475</v>
      </c>
      <c r="S384" s="462">
        <f t="shared" si="33"/>
        <v>4875</v>
      </c>
      <c r="T384" s="462"/>
      <c r="U384" s="537">
        <f t="shared" si="36"/>
        <v>4875</v>
      </c>
      <c r="V384" s="549">
        <v>-4150</v>
      </c>
      <c r="W384" s="537">
        <f t="shared" si="35"/>
        <v>725</v>
      </c>
      <c r="X384" s="587"/>
      <c r="Y384" s="592">
        <f t="shared" si="35"/>
        <v>725</v>
      </c>
    </row>
    <row r="385" spans="1:25" ht="15.75" outlineLevel="1">
      <c r="A385" s="471"/>
      <c r="B385" s="522" t="s">
        <v>195</v>
      </c>
      <c r="C385" s="492">
        <v>16200</v>
      </c>
      <c r="D385" s="469"/>
      <c r="E385" s="469"/>
      <c r="G385" s="410"/>
      <c r="H385" s="410"/>
      <c r="I385" s="334"/>
      <c r="J385" s="410"/>
      <c r="K385" s="334"/>
      <c r="L385" s="410"/>
      <c r="M385" s="334"/>
      <c r="N385" s="492"/>
      <c r="O385" s="470">
        <f t="shared" si="34"/>
        <v>16200</v>
      </c>
      <c r="P385" s="470"/>
      <c r="Q385" s="462">
        <f t="shared" si="32"/>
        <v>16200</v>
      </c>
      <c r="R385" s="470">
        <v>-15220</v>
      </c>
      <c r="S385" s="462">
        <f t="shared" si="33"/>
        <v>980</v>
      </c>
      <c r="T385" s="462"/>
      <c r="U385" s="537">
        <f t="shared" si="36"/>
        <v>980</v>
      </c>
      <c r="V385" s="549"/>
      <c r="W385" s="537">
        <f t="shared" si="35"/>
        <v>980</v>
      </c>
      <c r="X385" s="587"/>
      <c r="Y385" s="592">
        <f t="shared" si="35"/>
        <v>980</v>
      </c>
    </row>
    <row r="386" spans="1:25" ht="31.5" outlineLevel="1">
      <c r="A386" s="471"/>
      <c r="B386" s="522" t="s">
        <v>966</v>
      </c>
      <c r="C386" s="492">
        <v>1500</v>
      </c>
      <c r="D386" s="469"/>
      <c r="E386" s="469"/>
      <c r="G386" s="410"/>
      <c r="H386" s="410"/>
      <c r="I386" s="334"/>
      <c r="J386" s="410"/>
      <c r="K386" s="334"/>
      <c r="L386" s="410"/>
      <c r="M386" s="334"/>
      <c r="N386" s="492"/>
      <c r="O386" s="470">
        <f t="shared" si="34"/>
        <v>1500</v>
      </c>
      <c r="P386" s="470"/>
      <c r="Q386" s="462">
        <f t="shared" si="32"/>
        <v>1500</v>
      </c>
      <c r="R386" s="470">
        <v>-1000</v>
      </c>
      <c r="S386" s="462">
        <f t="shared" si="33"/>
        <v>500</v>
      </c>
      <c r="T386" s="462"/>
      <c r="U386" s="537">
        <f t="shared" si="36"/>
        <v>500</v>
      </c>
      <c r="V386" s="549"/>
      <c r="W386" s="537">
        <f t="shared" si="35"/>
        <v>500</v>
      </c>
      <c r="X386" s="587"/>
      <c r="Y386" s="592">
        <f t="shared" si="35"/>
        <v>500</v>
      </c>
    </row>
    <row r="387" spans="1:25" ht="33" customHeight="1" hidden="1" outlineLevel="1">
      <c r="A387" s="471"/>
      <c r="B387" s="522" t="s">
        <v>289</v>
      </c>
      <c r="C387" s="492">
        <v>2000</v>
      </c>
      <c r="D387" s="469"/>
      <c r="E387" s="469"/>
      <c r="G387" s="410"/>
      <c r="H387" s="410"/>
      <c r="I387" s="334"/>
      <c r="J387" s="410"/>
      <c r="K387" s="334"/>
      <c r="L387" s="410"/>
      <c r="M387" s="334"/>
      <c r="N387" s="492"/>
      <c r="O387" s="470">
        <f t="shared" si="34"/>
        <v>2000</v>
      </c>
      <c r="P387" s="470"/>
      <c r="Q387" s="462">
        <f t="shared" si="32"/>
        <v>2000</v>
      </c>
      <c r="R387" s="470">
        <v>-2000</v>
      </c>
      <c r="S387" s="462">
        <f t="shared" si="33"/>
        <v>0</v>
      </c>
      <c r="T387" s="462"/>
      <c r="U387" s="537">
        <f t="shared" si="36"/>
        <v>0</v>
      </c>
      <c r="V387" s="549"/>
      <c r="W387" s="537">
        <f t="shared" si="35"/>
        <v>0</v>
      </c>
      <c r="X387" s="587"/>
      <c r="Y387" s="592">
        <f t="shared" si="35"/>
        <v>0</v>
      </c>
    </row>
    <row r="388" spans="1:25" ht="36.75" customHeight="1" hidden="1" outlineLevel="1">
      <c r="A388" s="471"/>
      <c r="B388" s="522" t="s">
        <v>290</v>
      </c>
      <c r="C388" s="492">
        <v>3000</v>
      </c>
      <c r="D388" s="469"/>
      <c r="E388" s="469"/>
      <c r="G388" s="410"/>
      <c r="H388" s="410"/>
      <c r="I388" s="334"/>
      <c r="J388" s="410"/>
      <c r="K388" s="334"/>
      <c r="L388" s="410"/>
      <c r="M388" s="334"/>
      <c r="N388" s="492"/>
      <c r="O388" s="470">
        <f t="shared" si="34"/>
        <v>3000</v>
      </c>
      <c r="P388" s="470"/>
      <c r="Q388" s="462">
        <f t="shared" si="32"/>
        <v>3000</v>
      </c>
      <c r="R388" s="470">
        <v>-3000</v>
      </c>
      <c r="S388" s="462">
        <f t="shared" si="33"/>
        <v>0</v>
      </c>
      <c r="T388" s="462"/>
      <c r="U388" s="537">
        <f t="shared" si="36"/>
        <v>0</v>
      </c>
      <c r="V388" s="549"/>
      <c r="W388" s="537">
        <f t="shared" si="35"/>
        <v>0</v>
      </c>
      <c r="X388" s="587"/>
      <c r="Y388" s="592">
        <f t="shared" si="35"/>
        <v>0</v>
      </c>
    </row>
    <row r="389" spans="1:25" ht="31.5" hidden="1" outlineLevel="1">
      <c r="A389" s="471"/>
      <c r="B389" s="522" t="s">
        <v>291</v>
      </c>
      <c r="C389" s="492">
        <v>4000</v>
      </c>
      <c r="D389" s="469"/>
      <c r="E389" s="469"/>
      <c r="G389" s="410"/>
      <c r="H389" s="410"/>
      <c r="I389" s="334"/>
      <c r="J389" s="410"/>
      <c r="K389" s="334"/>
      <c r="L389" s="410"/>
      <c r="M389" s="334"/>
      <c r="N389" s="492"/>
      <c r="O389" s="470">
        <f t="shared" si="34"/>
        <v>4000</v>
      </c>
      <c r="P389" s="470"/>
      <c r="Q389" s="462">
        <f t="shared" si="32"/>
        <v>4000</v>
      </c>
      <c r="R389" s="470">
        <v>-4000</v>
      </c>
      <c r="S389" s="462">
        <f t="shared" si="33"/>
        <v>0</v>
      </c>
      <c r="T389" s="462"/>
      <c r="U389" s="537">
        <f t="shared" si="36"/>
        <v>0</v>
      </c>
      <c r="V389" s="549"/>
      <c r="W389" s="537">
        <f t="shared" si="35"/>
        <v>0</v>
      </c>
      <c r="X389" s="587"/>
      <c r="Y389" s="592">
        <f t="shared" si="35"/>
        <v>0</v>
      </c>
    </row>
    <row r="390" spans="1:25" ht="15.75" outlineLevel="1">
      <c r="A390" s="471"/>
      <c r="B390" s="522" t="s">
        <v>994</v>
      </c>
      <c r="C390" s="492">
        <v>3500</v>
      </c>
      <c r="D390" s="469"/>
      <c r="E390" s="469"/>
      <c r="G390" s="410"/>
      <c r="H390" s="410"/>
      <c r="I390" s="334"/>
      <c r="J390" s="410"/>
      <c r="K390" s="334"/>
      <c r="L390" s="410"/>
      <c r="M390" s="334"/>
      <c r="N390" s="492">
        <v>10500</v>
      </c>
      <c r="O390" s="470">
        <f t="shared" si="34"/>
        <v>14000</v>
      </c>
      <c r="P390" s="470"/>
      <c r="Q390" s="462">
        <f aca="true" t="shared" si="37" ref="Q390:Q430">O390+P390</f>
        <v>14000</v>
      </c>
      <c r="R390" s="470">
        <v>400</v>
      </c>
      <c r="S390" s="462">
        <f aca="true" t="shared" si="38" ref="S390:S430">Q390+R390</f>
        <v>14400</v>
      </c>
      <c r="T390" s="462"/>
      <c r="U390" s="537">
        <f t="shared" si="36"/>
        <v>14400</v>
      </c>
      <c r="V390" s="549">
        <v>-1500</v>
      </c>
      <c r="W390" s="537">
        <f t="shared" si="35"/>
        <v>12900</v>
      </c>
      <c r="X390" s="587"/>
      <c r="Y390" s="592">
        <f t="shared" si="35"/>
        <v>12900</v>
      </c>
    </row>
    <row r="391" spans="1:25" ht="15.75" outlineLevel="1">
      <c r="A391" s="471"/>
      <c r="B391" s="522" t="s">
        <v>322</v>
      </c>
      <c r="C391" s="492"/>
      <c r="D391" s="469"/>
      <c r="E391" s="469"/>
      <c r="G391" s="410"/>
      <c r="H391" s="410"/>
      <c r="I391" s="334"/>
      <c r="J391" s="410"/>
      <c r="K391" s="334"/>
      <c r="L391" s="410"/>
      <c r="M391" s="334"/>
      <c r="N391" s="492"/>
      <c r="O391" s="470"/>
      <c r="P391" s="470"/>
      <c r="Q391" s="462"/>
      <c r="R391" s="470">
        <v>1500</v>
      </c>
      <c r="S391" s="462">
        <v>1500</v>
      </c>
      <c r="T391" s="462"/>
      <c r="U391" s="537">
        <f t="shared" si="36"/>
        <v>1500</v>
      </c>
      <c r="V391" s="549"/>
      <c r="W391" s="537">
        <f t="shared" si="35"/>
        <v>1500</v>
      </c>
      <c r="X391" s="587"/>
      <c r="Y391" s="592">
        <f t="shared" si="35"/>
        <v>1500</v>
      </c>
    </row>
    <row r="392" spans="1:25" ht="47.25" outlineLevel="1">
      <c r="A392" s="471"/>
      <c r="B392" s="522" t="s">
        <v>553</v>
      </c>
      <c r="C392" s="492"/>
      <c r="D392" s="469"/>
      <c r="E392" s="469"/>
      <c r="G392" s="410"/>
      <c r="H392" s="410"/>
      <c r="I392" s="334"/>
      <c r="J392" s="410"/>
      <c r="K392" s="334"/>
      <c r="L392" s="410"/>
      <c r="M392" s="334"/>
      <c r="N392" s="492"/>
      <c r="O392" s="470"/>
      <c r="P392" s="470"/>
      <c r="Q392" s="462"/>
      <c r="R392" s="470">
        <v>4648</v>
      </c>
      <c r="S392" s="462">
        <v>4648</v>
      </c>
      <c r="T392" s="462"/>
      <c r="U392" s="537">
        <f t="shared" si="36"/>
        <v>4648</v>
      </c>
      <c r="V392" s="549">
        <v>-300</v>
      </c>
      <c r="W392" s="537">
        <f t="shared" si="35"/>
        <v>4348</v>
      </c>
      <c r="X392" s="587"/>
      <c r="Y392" s="592">
        <f t="shared" si="35"/>
        <v>4348</v>
      </c>
    </row>
    <row r="393" spans="1:25" ht="15.75" outlineLevel="1">
      <c r="A393" s="471"/>
      <c r="B393" s="522" t="s">
        <v>995</v>
      </c>
      <c r="C393" s="492">
        <v>2000</v>
      </c>
      <c r="D393" s="469"/>
      <c r="E393" s="469"/>
      <c r="G393" s="410"/>
      <c r="H393" s="410"/>
      <c r="I393" s="334"/>
      <c r="J393" s="410"/>
      <c r="K393" s="334"/>
      <c r="L393" s="410"/>
      <c r="M393" s="334"/>
      <c r="N393" s="492"/>
      <c r="O393" s="470">
        <f t="shared" si="34"/>
        <v>2000</v>
      </c>
      <c r="P393" s="470"/>
      <c r="Q393" s="462">
        <f t="shared" si="37"/>
        <v>2000</v>
      </c>
      <c r="R393" s="470">
        <f>-2000+2000</f>
        <v>0</v>
      </c>
      <c r="S393" s="462">
        <f t="shared" si="38"/>
        <v>2000</v>
      </c>
      <c r="T393" s="462"/>
      <c r="U393" s="537">
        <f t="shared" si="36"/>
        <v>2000</v>
      </c>
      <c r="V393" s="549"/>
      <c r="W393" s="537">
        <f t="shared" si="35"/>
        <v>2000</v>
      </c>
      <c r="X393" s="587"/>
      <c r="Y393" s="592">
        <f t="shared" si="35"/>
        <v>2000</v>
      </c>
    </row>
    <row r="394" spans="1:25" ht="15.75" outlineLevel="1">
      <c r="A394" s="471"/>
      <c r="B394" s="522" t="s">
        <v>816</v>
      </c>
      <c r="C394" s="492">
        <v>3600</v>
      </c>
      <c r="D394" s="469"/>
      <c r="E394" s="469"/>
      <c r="G394" s="410"/>
      <c r="H394" s="410"/>
      <c r="I394" s="334"/>
      <c r="J394" s="410"/>
      <c r="K394" s="334"/>
      <c r="L394" s="410"/>
      <c r="M394" s="334"/>
      <c r="N394" s="492"/>
      <c r="O394" s="470">
        <f t="shared" si="34"/>
        <v>3600</v>
      </c>
      <c r="P394" s="470"/>
      <c r="Q394" s="462">
        <f t="shared" si="37"/>
        <v>3600</v>
      </c>
      <c r="R394" s="470">
        <f>-3600+3600</f>
        <v>0</v>
      </c>
      <c r="S394" s="462">
        <f t="shared" si="38"/>
        <v>3600</v>
      </c>
      <c r="T394" s="462"/>
      <c r="U394" s="537">
        <f t="shared" si="36"/>
        <v>3600</v>
      </c>
      <c r="V394" s="549"/>
      <c r="W394" s="537">
        <f t="shared" si="35"/>
        <v>3600</v>
      </c>
      <c r="X394" s="587"/>
      <c r="Y394" s="592">
        <f t="shared" si="35"/>
        <v>3600</v>
      </c>
    </row>
    <row r="395" spans="1:25" ht="31.5" outlineLevel="1">
      <c r="A395" s="471"/>
      <c r="B395" s="532" t="s">
        <v>996</v>
      </c>
      <c r="C395" s="492">
        <v>3500</v>
      </c>
      <c r="D395" s="469"/>
      <c r="E395" s="469"/>
      <c r="G395" s="410"/>
      <c r="H395" s="410"/>
      <c r="I395" s="334"/>
      <c r="J395" s="410"/>
      <c r="K395" s="334"/>
      <c r="L395" s="410"/>
      <c r="M395" s="334"/>
      <c r="N395" s="492"/>
      <c r="O395" s="470">
        <f t="shared" si="34"/>
        <v>3500</v>
      </c>
      <c r="P395" s="470"/>
      <c r="Q395" s="462">
        <f t="shared" si="37"/>
        <v>3500</v>
      </c>
      <c r="R395" s="470">
        <v>-2850</v>
      </c>
      <c r="S395" s="462">
        <f t="shared" si="38"/>
        <v>650</v>
      </c>
      <c r="T395" s="462"/>
      <c r="U395" s="537">
        <f t="shared" si="36"/>
        <v>650</v>
      </c>
      <c r="V395" s="549"/>
      <c r="W395" s="537">
        <f t="shared" si="35"/>
        <v>650</v>
      </c>
      <c r="X395" s="587"/>
      <c r="Y395" s="592">
        <f t="shared" si="35"/>
        <v>650</v>
      </c>
    </row>
    <row r="396" spans="1:25" ht="15.75" outlineLevel="1">
      <c r="A396" s="471"/>
      <c r="B396" s="568" t="s">
        <v>997</v>
      </c>
      <c r="C396" s="499">
        <f>SUM(C397:C403)</f>
        <v>24050</v>
      </c>
      <c r="D396" s="469"/>
      <c r="E396" s="469"/>
      <c r="G396" s="410"/>
      <c r="H396" s="410"/>
      <c r="I396" s="334"/>
      <c r="J396" s="410"/>
      <c r="K396" s="334"/>
      <c r="L396" s="410"/>
      <c r="M396" s="334"/>
      <c r="N396" s="499">
        <f>SUM(N397:N403)</f>
        <v>0</v>
      </c>
      <c r="O396" s="457">
        <f t="shared" si="34"/>
        <v>24050</v>
      </c>
      <c r="P396" s="457">
        <v>0</v>
      </c>
      <c r="Q396" s="455">
        <f t="shared" si="37"/>
        <v>24050</v>
      </c>
      <c r="R396" s="457">
        <f>SUM(R397:R403)</f>
        <v>-10200</v>
      </c>
      <c r="S396" s="455">
        <f t="shared" si="38"/>
        <v>13850</v>
      </c>
      <c r="T396" s="455">
        <f>SUM(T397:T403)</f>
        <v>0</v>
      </c>
      <c r="U396" s="538">
        <f t="shared" si="36"/>
        <v>13850</v>
      </c>
      <c r="V396" s="499">
        <f>SUM(V397:V403)</f>
        <v>-1300</v>
      </c>
      <c r="W396" s="538">
        <f t="shared" si="35"/>
        <v>12550</v>
      </c>
      <c r="X396" s="588">
        <f>SUM(X397:X403)</f>
        <v>0</v>
      </c>
      <c r="Y396" s="498">
        <f t="shared" si="35"/>
        <v>12550</v>
      </c>
    </row>
    <row r="397" spans="1:25" ht="15.75" outlineLevel="1">
      <c r="A397" s="471"/>
      <c r="B397" s="522" t="s">
        <v>5</v>
      </c>
      <c r="C397" s="492">
        <v>5000</v>
      </c>
      <c r="D397" s="469"/>
      <c r="E397" s="469"/>
      <c r="G397" s="410"/>
      <c r="H397" s="410"/>
      <c r="I397" s="334"/>
      <c r="J397" s="410"/>
      <c r="K397" s="334"/>
      <c r="L397" s="410"/>
      <c r="M397" s="334"/>
      <c r="N397" s="492"/>
      <c r="O397" s="470">
        <f t="shared" si="34"/>
        <v>5000</v>
      </c>
      <c r="P397" s="470"/>
      <c r="Q397" s="462">
        <f t="shared" si="37"/>
        <v>5000</v>
      </c>
      <c r="R397" s="470">
        <v>-5000</v>
      </c>
      <c r="S397" s="462">
        <f t="shared" si="38"/>
        <v>0</v>
      </c>
      <c r="T397" s="462"/>
      <c r="U397" s="537">
        <f t="shared" si="36"/>
        <v>0</v>
      </c>
      <c r="V397" s="492">
        <v>9000</v>
      </c>
      <c r="W397" s="537">
        <f t="shared" si="35"/>
        <v>9000</v>
      </c>
      <c r="X397" s="589"/>
      <c r="Y397" s="592">
        <f t="shared" si="35"/>
        <v>9000</v>
      </c>
    </row>
    <row r="398" spans="1:25" ht="15.75" hidden="1" outlineLevel="1">
      <c r="A398" s="471"/>
      <c r="B398" s="522" t="s">
        <v>6</v>
      </c>
      <c r="C398" s="492">
        <v>15000</v>
      </c>
      <c r="D398" s="469"/>
      <c r="E398" s="469"/>
      <c r="G398" s="410"/>
      <c r="H398" s="410"/>
      <c r="I398" s="334"/>
      <c r="J398" s="410"/>
      <c r="K398" s="334"/>
      <c r="L398" s="410"/>
      <c r="M398" s="334"/>
      <c r="N398" s="492"/>
      <c r="O398" s="470">
        <f t="shared" si="34"/>
        <v>15000</v>
      </c>
      <c r="P398" s="470"/>
      <c r="Q398" s="462">
        <f t="shared" si="37"/>
        <v>15000</v>
      </c>
      <c r="R398" s="470">
        <v>-5000</v>
      </c>
      <c r="S398" s="462">
        <f t="shared" si="38"/>
        <v>10000</v>
      </c>
      <c r="T398" s="462"/>
      <c r="U398" s="537">
        <f t="shared" si="36"/>
        <v>10000</v>
      </c>
      <c r="V398" s="549">
        <v>-10000</v>
      </c>
      <c r="W398" s="537">
        <f t="shared" si="35"/>
        <v>0</v>
      </c>
      <c r="X398" s="587"/>
      <c r="Y398" s="592">
        <f t="shared" si="35"/>
        <v>0</v>
      </c>
    </row>
    <row r="399" spans="1:25" ht="31.5" outlineLevel="1">
      <c r="A399" s="471"/>
      <c r="B399" s="522" t="s">
        <v>323</v>
      </c>
      <c r="C399" s="492"/>
      <c r="D399" s="469"/>
      <c r="E399" s="469"/>
      <c r="G399" s="410"/>
      <c r="H399" s="410"/>
      <c r="I399" s="334"/>
      <c r="J399" s="410"/>
      <c r="K399" s="334"/>
      <c r="L399" s="410"/>
      <c r="M399" s="334"/>
      <c r="N399" s="492"/>
      <c r="O399" s="470"/>
      <c r="P399" s="470"/>
      <c r="Q399" s="462"/>
      <c r="R399" s="470">
        <v>1500</v>
      </c>
      <c r="S399" s="462">
        <v>1500</v>
      </c>
      <c r="T399" s="462"/>
      <c r="U399" s="537">
        <f t="shared" si="36"/>
        <v>1500</v>
      </c>
      <c r="V399" s="549"/>
      <c r="W399" s="537">
        <f t="shared" si="35"/>
        <v>1500</v>
      </c>
      <c r="X399" s="587"/>
      <c r="Y399" s="592">
        <f t="shared" si="35"/>
        <v>1500</v>
      </c>
    </row>
    <row r="400" spans="1:25" ht="31.5" hidden="1" outlineLevel="1">
      <c r="A400" s="471"/>
      <c r="B400" s="532" t="s">
        <v>340</v>
      </c>
      <c r="C400" s="492">
        <v>1500</v>
      </c>
      <c r="D400" s="469"/>
      <c r="E400" s="469"/>
      <c r="G400" s="410"/>
      <c r="H400" s="410"/>
      <c r="I400" s="334"/>
      <c r="J400" s="410"/>
      <c r="K400" s="334"/>
      <c r="L400" s="410"/>
      <c r="M400" s="334"/>
      <c r="N400" s="492"/>
      <c r="O400" s="470">
        <f t="shared" si="34"/>
        <v>1500</v>
      </c>
      <c r="P400" s="470"/>
      <c r="Q400" s="462">
        <f t="shared" si="37"/>
        <v>1500</v>
      </c>
      <c r="R400" s="470">
        <v>-1500</v>
      </c>
      <c r="S400" s="462">
        <f t="shared" si="38"/>
        <v>0</v>
      </c>
      <c r="T400" s="462"/>
      <c r="U400" s="537">
        <f t="shared" si="36"/>
        <v>0</v>
      </c>
      <c r="V400" s="549"/>
      <c r="W400" s="537">
        <f t="shared" si="35"/>
        <v>0</v>
      </c>
      <c r="X400" s="587"/>
      <c r="Y400" s="592">
        <f t="shared" si="35"/>
        <v>0</v>
      </c>
    </row>
    <row r="401" spans="1:25" ht="31.5" outlineLevel="1">
      <c r="A401" s="471"/>
      <c r="B401" s="477" t="s">
        <v>998</v>
      </c>
      <c r="C401" s="492">
        <v>700</v>
      </c>
      <c r="D401" s="469"/>
      <c r="E401" s="469"/>
      <c r="G401" s="410"/>
      <c r="H401" s="410"/>
      <c r="I401" s="334"/>
      <c r="J401" s="410"/>
      <c r="K401" s="334"/>
      <c r="L401" s="410"/>
      <c r="M401" s="334"/>
      <c r="N401" s="492"/>
      <c r="O401" s="470">
        <f t="shared" si="34"/>
        <v>700</v>
      </c>
      <c r="P401" s="470"/>
      <c r="Q401" s="462">
        <f t="shared" si="37"/>
        <v>700</v>
      </c>
      <c r="R401" s="470">
        <f>-700+700</f>
        <v>0</v>
      </c>
      <c r="S401" s="462">
        <f t="shared" si="38"/>
        <v>700</v>
      </c>
      <c r="T401" s="462"/>
      <c r="U401" s="537">
        <f t="shared" si="36"/>
        <v>700</v>
      </c>
      <c r="V401" s="549"/>
      <c r="W401" s="537">
        <f t="shared" si="35"/>
        <v>700</v>
      </c>
      <c r="X401" s="587"/>
      <c r="Y401" s="592">
        <f t="shared" si="35"/>
        <v>700</v>
      </c>
    </row>
    <row r="402" spans="1:25" ht="31.5" outlineLevel="1">
      <c r="A402" s="471"/>
      <c r="B402" s="490" t="s">
        <v>999</v>
      </c>
      <c r="C402" s="492">
        <v>350</v>
      </c>
      <c r="D402" s="469"/>
      <c r="E402" s="469"/>
      <c r="G402" s="410"/>
      <c r="H402" s="410"/>
      <c r="I402" s="334"/>
      <c r="J402" s="410"/>
      <c r="K402" s="334"/>
      <c r="L402" s="410"/>
      <c r="M402" s="334"/>
      <c r="N402" s="492"/>
      <c r="O402" s="470">
        <f t="shared" si="34"/>
        <v>350</v>
      </c>
      <c r="P402" s="470"/>
      <c r="Q402" s="462">
        <f t="shared" si="37"/>
        <v>350</v>
      </c>
      <c r="R402" s="470">
        <f>-350+350</f>
        <v>0</v>
      </c>
      <c r="S402" s="462">
        <f t="shared" si="38"/>
        <v>350</v>
      </c>
      <c r="T402" s="462"/>
      <c r="U402" s="537">
        <f t="shared" si="36"/>
        <v>350</v>
      </c>
      <c r="V402" s="549"/>
      <c r="W402" s="537">
        <f t="shared" si="35"/>
        <v>350</v>
      </c>
      <c r="X402" s="587"/>
      <c r="Y402" s="592">
        <f t="shared" si="35"/>
        <v>350</v>
      </c>
    </row>
    <row r="403" spans="1:25" ht="15.75" outlineLevel="1">
      <c r="A403" s="471"/>
      <c r="B403" s="522" t="s">
        <v>341</v>
      </c>
      <c r="C403" s="492">
        <v>1500</v>
      </c>
      <c r="D403" s="469"/>
      <c r="E403" s="469"/>
      <c r="G403" s="410"/>
      <c r="H403" s="410"/>
      <c r="I403" s="334"/>
      <c r="J403" s="410"/>
      <c r="K403" s="334"/>
      <c r="L403" s="410"/>
      <c r="M403" s="334"/>
      <c r="N403" s="492"/>
      <c r="O403" s="470">
        <f t="shared" si="34"/>
        <v>1500</v>
      </c>
      <c r="P403" s="470"/>
      <c r="Q403" s="462">
        <f t="shared" si="37"/>
        <v>1500</v>
      </c>
      <c r="R403" s="470">
        <f>-1500+1300</f>
        <v>-200</v>
      </c>
      <c r="S403" s="462">
        <f t="shared" si="38"/>
        <v>1300</v>
      </c>
      <c r="T403" s="462"/>
      <c r="U403" s="537">
        <f t="shared" si="36"/>
        <v>1300</v>
      </c>
      <c r="V403" s="549">
        <v>-300</v>
      </c>
      <c r="W403" s="537">
        <f t="shared" si="35"/>
        <v>1000</v>
      </c>
      <c r="X403" s="587"/>
      <c r="Y403" s="592">
        <f t="shared" si="35"/>
        <v>1000</v>
      </c>
    </row>
    <row r="404" spans="1:25" ht="15.75" outlineLevel="1">
      <c r="A404" s="471"/>
      <c r="B404" s="568" t="s">
        <v>1000</v>
      </c>
      <c r="C404" s="499">
        <f>SUM(C405:C430)</f>
        <v>58650</v>
      </c>
      <c r="D404" s="469"/>
      <c r="E404" s="469"/>
      <c r="G404" s="410"/>
      <c r="H404" s="410"/>
      <c r="I404" s="334"/>
      <c r="J404" s="410"/>
      <c r="K404" s="334"/>
      <c r="L404" s="410"/>
      <c r="M404" s="334"/>
      <c r="N404" s="499">
        <f>SUM(N405:N430)</f>
        <v>600</v>
      </c>
      <c r="O404" s="457">
        <f t="shared" si="34"/>
        <v>59250</v>
      </c>
      <c r="P404" s="457">
        <v>0</v>
      </c>
      <c r="Q404" s="455">
        <f t="shared" si="37"/>
        <v>59250</v>
      </c>
      <c r="R404" s="457">
        <f>SUM(R405:R430)</f>
        <v>31819</v>
      </c>
      <c r="S404" s="455">
        <f t="shared" si="38"/>
        <v>91069</v>
      </c>
      <c r="T404" s="455">
        <f>SUM(T405:T430)</f>
        <v>0</v>
      </c>
      <c r="U404" s="538">
        <f t="shared" si="36"/>
        <v>91069</v>
      </c>
      <c r="V404" s="499">
        <f>SUM(V405:V430)</f>
        <v>-3374</v>
      </c>
      <c r="W404" s="538">
        <f t="shared" si="35"/>
        <v>87695</v>
      </c>
      <c r="X404" s="588">
        <f>SUM(X405:X430)</f>
        <v>0</v>
      </c>
      <c r="Y404" s="498">
        <f t="shared" si="35"/>
        <v>87695</v>
      </c>
    </row>
    <row r="405" spans="1:25" ht="31.5" outlineLevel="1">
      <c r="A405" s="471"/>
      <c r="B405" s="522" t="s">
        <v>196</v>
      </c>
      <c r="C405" s="492">
        <v>2500</v>
      </c>
      <c r="D405" s="469"/>
      <c r="E405" s="469"/>
      <c r="G405" s="410"/>
      <c r="H405" s="410"/>
      <c r="I405" s="334"/>
      <c r="J405" s="410"/>
      <c r="K405" s="334"/>
      <c r="L405" s="410"/>
      <c r="M405" s="334"/>
      <c r="N405" s="492"/>
      <c r="O405" s="470">
        <f t="shared" si="34"/>
        <v>2500</v>
      </c>
      <c r="P405" s="470"/>
      <c r="Q405" s="462">
        <f t="shared" si="37"/>
        <v>2500</v>
      </c>
      <c r="R405" s="470">
        <v>-2500</v>
      </c>
      <c r="S405" s="462">
        <f t="shared" si="38"/>
        <v>0</v>
      </c>
      <c r="T405" s="462"/>
      <c r="U405" s="537">
        <f t="shared" si="36"/>
        <v>0</v>
      </c>
      <c r="V405" s="549">
        <v>1070</v>
      </c>
      <c r="W405" s="537">
        <f t="shared" si="35"/>
        <v>1070</v>
      </c>
      <c r="X405" s="587"/>
      <c r="Y405" s="592">
        <f t="shared" si="35"/>
        <v>1070</v>
      </c>
    </row>
    <row r="406" spans="1:25" ht="31.5" outlineLevel="1">
      <c r="A406" s="471"/>
      <c r="B406" s="522" t="s">
        <v>342</v>
      </c>
      <c r="C406" s="492">
        <v>10000</v>
      </c>
      <c r="D406" s="469"/>
      <c r="E406" s="469"/>
      <c r="G406" s="410"/>
      <c r="H406" s="410"/>
      <c r="I406" s="334"/>
      <c r="J406" s="410"/>
      <c r="K406" s="334"/>
      <c r="L406" s="410"/>
      <c r="M406" s="334"/>
      <c r="N406" s="492"/>
      <c r="O406" s="470">
        <f t="shared" si="34"/>
        <v>10000</v>
      </c>
      <c r="P406" s="470"/>
      <c r="Q406" s="462">
        <f t="shared" si="37"/>
        <v>10000</v>
      </c>
      <c r="R406" s="470"/>
      <c r="S406" s="462">
        <f t="shared" si="38"/>
        <v>10000</v>
      </c>
      <c r="T406" s="462"/>
      <c r="U406" s="537">
        <f t="shared" si="36"/>
        <v>10000</v>
      </c>
      <c r="V406" s="549"/>
      <c r="W406" s="537">
        <f t="shared" si="35"/>
        <v>10000</v>
      </c>
      <c r="X406" s="587"/>
      <c r="Y406" s="592">
        <f t="shared" si="35"/>
        <v>10000</v>
      </c>
    </row>
    <row r="407" spans="1:25" ht="31.5" outlineLevel="1">
      <c r="A407" s="471"/>
      <c r="B407" s="522" t="s">
        <v>343</v>
      </c>
      <c r="C407" s="492">
        <v>10000</v>
      </c>
      <c r="D407" s="469"/>
      <c r="E407" s="469"/>
      <c r="G407" s="410"/>
      <c r="H407" s="410"/>
      <c r="I407" s="334"/>
      <c r="J407" s="410"/>
      <c r="K407" s="334"/>
      <c r="L407" s="410"/>
      <c r="M407" s="334"/>
      <c r="N407" s="492"/>
      <c r="O407" s="470">
        <f aca="true" t="shared" si="39" ref="O407:O430">C407+N407</f>
        <v>10000</v>
      </c>
      <c r="P407" s="470"/>
      <c r="Q407" s="462">
        <f t="shared" si="37"/>
        <v>10000</v>
      </c>
      <c r="R407" s="470">
        <v>500</v>
      </c>
      <c r="S407" s="462">
        <f t="shared" si="38"/>
        <v>10500</v>
      </c>
      <c r="T407" s="462"/>
      <c r="U407" s="537">
        <f t="shared" si="36"/>
        <v>10500</v>
      </c>
      <c r="V407" s="549"/>
      <c r="W407" s="537">
        <f t="shared" si="35"/>
        <v>10500</v>
      </c>
      <c r="X407" s="587"/>
      <c r="Y407" s="592">
        <f t="shared" si="35"/>
        <v>10500</v>
      </c>
    </row>
    <row r="408" spans="1:25" ht="15.75" outlineLevel="1">
      <c r="A408" s="471"/>
      <c r="B408" s="467" t="s">
        <v>1001</v>
      </c>
      <c r="C408" s="492"/>
      <c r="D408" s="469"/>
      <c r="E408" s="469"/>
      <c r="G408" s="410"/>
      <c r="H408" s="410"/>
      <c r="I408" s="334"/>
      <c r="J408" s="410"/>
      <c r="K408" s="334"/>
      <c r="L408" s="410"/>
      <c r="M408" s="334"/>
      <c r="N408" s="492"/>
      <c r="O408" s="470"/>
      <c r="P408" s="470"/>
      <c r="Q408" s="462"/>
      <c r="R408" s="470"/>
      <c r="S408" s="462"/>
      <c r="T408" s="462"/>
      <c r="U408" s="537">
        <v>0</v>
      </c>
      <c r="V408" s="492">
        <v>1964</v>
      </c>
      <c r="W408" s="537">
        <f t="shared" si="35"/>
        <v>1964</v>
      </c>
      <c r="X408" s="589"/>
      <c r="Y408" s="592">
        <f t="shared" si="35"/>
        <v>1964</v>
      </c>
    </row>
    <row r="409" spans="1:25" ht="31.5" hidden="1" outlineLevel="1">
      <c r="A409" s="471"/>
      <c r="B409" s="522" t="s">
        <v>344</v>
      </c>
      <c r="C409" s="492">
        <v>500</v>
      </c>
      <c r="D409" s="469"/>
      <c r="E409" s="469"/>
      <c r="G409" s="410"/>
      <c r="H409" s="410"/>
      <c r="I409" s="334"/>
      <c r="J409" s="410"/>
      <c r="K409" s="334"/>
      <c r="L409" s="410"/>
      <c r="M409" s="334"/>
      <c r="N409" s="492"/>
      <c r="O409" s="470">
        <f t="shared" si="39"/>
        <v>500</v>
      </c>
      <c r="P409" s="470"/>
      <c r="Q409" s="462">
        <f t="shared" si="37"/>
        <v>500</v>
      </c>
      <c r="R409" s="470">
        <v>-500</v>
      </c>
      <c r="S409" s="462">
        <f t="shared" si="38"/>
        <v>0</v>
      </c>
      <c r="T409" s="462"/>
      <c r="U409" s="537">
        <f t="shared" si="36"/>
        <v>0</v>
      </c>
      <c r="V409" s="549"/>
      <c r="W409" s="537">
        <f aca="true" t="shared" si="40" ref="W409:Y432">U409+V409</f>
        <v>0</v>
      </c>
      <c r="X409" s="587"/>
      <c r="Y409" s="592">
        <f t="shared" si="40"/>
        <v>0</v>
      </c>
    </row>
    <row r="410" spans="1:25" ht="15.75" outlineLevel="1">
      <c r="A410" s="471"/>
      <c r="B410" s="522" t="s">
        <v>345</v>
      </c>
      <c r="C410" s="492">
        <v>3000</v>
      </c>
      <c r="D410" s="469"/>
      <c r="E410" s="469"/>
      <c r="G410" s="410"/>
      <c r="H410" s="410"/>
      <c r="I410" s="334"/>
      <c r="J410" s="410"/>
      <c r="K410" s="334"/>
      <c r="L410" s="410"/>
      <c r="M410" s="334"/>
      <c r="N410" s="492"/>
      <c r="O410" s="470">
        <f t="shared" si="39"/>
        <v>3000</v>
      </c>
      <c r="P410" s="470"/>
      <c r="Q410" s="462">
        <f t="shared" si="37"/>
        <v>3000</v>
      </c>
      <c r="R410" s="470"/>
      <c r="S410" s="462">
        <f t="shared" si="38"/>
        <v>3000</v>
      </c>
      <c r="T410" s="462"/>
      <c r="U410" s="537">
        <f t="shared" si="36"/>
        <v>3000</v>
      </c>
      <c r="V410" s="549"/>
      <c r="W410" s="537">
        <f t="shared" si="40"/>
        <v>3000</v>
      </c>
      <c r="X410" s="587"/>
      <c r="Y410" s="592">
        <f t="shared" si="40"/>
        <v>3000</v>
      </c>
    </row>
    <row r="411" spans="1:25" ht="28.5" customHeight="1" outlineLevel="1">
      <c r="A411" s="471"/>
      <c r="B411" s="522" t="s">
        <v>1002</v>
      </c>
      <c r="C411" s="492">
        <v>2000</v>
      </c>
      <c r="D411" s="469"/>
      <c r="E411" s="469"/>
      <c r="G411" s="410"/>
      <c r="H411" s="410"/>
      <c r="I411" s="334"/>
      <c r="J411" s="410"/>
      <c r="K411" s="334"/>
      <c r="L411" s="410"/>
      <c r="M411" s="334"/>
      <c r="N411" s="492"/>
      <c r="O411" s="470">
        <f t="shared" si="39"/>
        <v>2000</v>
      </c>
      <c r="P411" s="470"/>
      <c r="Q411" s="462">
        <f t="shared" si="37"/>
        <v>2000</v>
      </c>
      <c r="R411" s="470">
        <v>-1565</v>
      </c>
      <c r="S411" s="462">
        <f t="shared" si="38"/>
        <v>435</v>
      </c>
      <c r="T411" s="462"/>
      <c r="U411" s="537">
        <f aca="true" t="shared" si="41" ref="U411:U430">S411+T411</f>
        <v>435</v>
      </c>
      <c r="V411" s="549"/>
      <c r="W411" s="537">
        <f t="shared" si="40"/>
        <v>435</v>
      </c>
      <c r="X411" s="587"/>
      <c r="Y411" s="592">
        <f t="shared" si="40"/>
        <v>435</v>
      </c>
    </row>
    <row r="412" spans="1:25" ht="31.5" outlineLevel="1">
      <c r="A412" s="471"/>
      <c r="B412" s="522" t="s">
        <v>1003</v>
      </c>
      <c r="C412" s="492">
        <v>500</v>
      </c>
      <c r="D412" s="469"/>
      <c r="E412" s="469"/>
      <c r="G412" s="410"/>
      <c r="H412" s="410"/>
      <c r="I412" s="334"/>
      <c r="J412" s="410"/>
      <c r="K412" s="334"/>
      <c r="L412" s="410"/>
      <c r="M412" s="334"/>
      <c r="N412" s="492"/>
      <c r="O412" s="470">
        <f t="shared" si="39"/>
        <v>500</v>
      </c>
      <c r="P412" s="470"/>
      <c r="Q412" s="462">
        <f t="shared" si="37"/>
        <v>500</v>
      </c>
      <c r="R412" s="470"/>
      <c r="S412" s="462">
        <f t="shared" si="38"/>
        <v>500</v>
      </c>
      <c r="T412" s="462"/>
      <c r="U412" s="537">
        <f t="shared" si="41"/>
        <v>500</v>
      </c>
      <c r="V412" s="549"/>
      <c r="W412" s="537">
        <f t="shared" si="40"/>
        <v>500</v>
      </c>
      <c r="X412" s="587"/>
      <c r="Y412" s="592">
        <f t="shared" si="40"/>
        <v>500</v>
      </c>
    </row>
    <row r="413" spans="1:25" ht="31.5" outlineLevel="1">
      <c r="A413" s="471"/>
      <c r="B413" s="522" t="s">
        <v>1004</v>
      </c>
      <c r="C413" s="492">
        <v>2000</v>
      </c>
      <c r="D413" s="469"/>
      <c r="E413" s="469"/>
      <c r="G413" s="410"/>
      <c r="H413" s="410"/>
      <c r="I413" s="334"/>
      <c r="J413" s="410"/>
      <c r="K413" s="334"/>
      <c r="L413" s="410"/>
      <c r="M413" s="334"/>
      <c r="N413" s="492"/>
      <c r="O413" s="470">
        <f t="shared" si="39"/>
        <v>2000</v>
      </c>
      <c r="P413" s="470"/>
      <c r="Q413" s="462">
        <f t="shared" si="37"/>
        <v>2000</v>
      </c>
      <c r="R413" s="470">
        <f>-1750+1800</f>
        <v>50</v>
      </c>
      <c r="S413" s="462">
        <f t="shared" si="38"/>
        <v>2050</v>
      </c>
      <c r="T413" s="462"/>
      <c r="U413" s="537">
        <f t="shared" si="41"/>
        <v>2050</v>
      </c>
      <c r="V413" s="549">
        <v>1280</v>
      </c>
      <c r="W413" s="537">
        <f t="shared" si="40"/>
        <v>3330</v>
      </c>
      <c r="X413" s="587"/>
      <c r="Y413" s="592">
        <f t="shared" si="40"/>
        <v>3330</v>
      </c>
    </row>
    <row r="414" spans="1:25" ht="15.75" hidden="1" outlineLevel="1">
      <c r="A414" s="471"/>
      <c r="B414" s="522" t="s">
        <v>804</v>
      </c>
      <c r="C414" s="492"/>
      <c r="D414" s="469"/>
      <c r="E414" s="469"/>
      <c r="G414" s="410"/>
      <c r="H414" s="410"/>
      <c r="I414" s="334"/>
      <c r="J414" s="410"/>
      <c r="K414" s="334"/>
      <c r="L414" s="410"/>
      <c r="M414" s="334"/>
      <c r="N414" s="492">
        <v>600</v>
      </c>
      <c r="O414" s="470">
        <f t="shared" si="39"/>
        <v>600</v>
      </c>
      <c r="P414" s="470"/>
      <c r="Q414" s="462">
        <f t="shared" si="37"/>
        <v>600</v>
      </c>
      <c r="R414" s="470">
        <v>-600</v>
      </c>
      <c r="S414" s="462">
        <f t="shared" si="38"/>
        <v>0</v>
      </c>
      <c r="T414" s="462"/>
      <c r="U414" s="537">
        <f t="shared" si="41"/>
        <v>0</v>
      </c>
      <c r="V414" s="549"/>
      <c r="W414" s="537">
        <f t="shared" si="40"/>
        <v>0</v>
      </c>
      <c r="X414" s="587"/>
      <c r="Y414" s="592">
        <f t="shared" si="40"/>
        <v>0</v>
      </c>
    </row>
    <row r="415" spans="1:25" ht="15.75" outlineLevel="1">
      <c r="A415" s="471"/>
      <c r="B415" s="522" t="s">
        <v>1005</v>
      </c>
      <c r="C415" s="492">
        <v>6750</v>
      </c>
      <c r="D415" s="469"/>
      <c r="E415" s="469"/>
      <c r="G415" s="410"/>
      <c r="H415" s="410"/>
      <c r="I415" s="334"/>
      <c r="J415" s="410"/>
      <c r="K415" s="334"/>
      <c r="L415" s="410"/>
      <c r="M415" s="334"/>
      <c r="N415" s="492"/>
      <c r="O415" s="470">
        <f t="shared" si="39"/>
        <v>6750</v>
      </c>
      <c r="P415" s="470"/>
      <c r="Q415" s="462">
        <f t="shared" si="37"/>
        <v>6750</v>
      </c>
      <c r="R415" s="470">
        <v>3900</v>
      </c>
      <c r="S415" s="462">
        <f t="shared" si="38"/>
        <v>10650</v>
      </c>
      <c r="T415" s="462"/>
      <c r="U415" s="537">
        <f t="shared" si="41"/>
        <v>10650</v>
      </c>
      <c r="V415" s="549">
        <v>-650</v>
      </c>
      <c r="W415" s="537">
        <f t="shared" si="40"/>
        <v>10000</v>
      </c>
      <c r="X415" s="587"/>
      <c r="Y415" s="592">
        <f t="shared" si="40"/>
        <v>10000</v>
      </c>
    </row>
    <row r="416" spans="1:25" ht="35.25" customHeight="1" outlineLevel="1">
      <c r="A416" s="471"/>
      <c r="B416" s="522" t="s">
        <v>1006</v>
      </c>
      <c r="C416" s="492">
        <v>8500</v>
      </c>
      <c r="D416" s="469"/>
      <c r="E416" s="469"/>
      <c r="G416" s="410"/>
      <c r="H416" s="410"/>
      <c r="I416" s="334"/>
      <c r="J416" s="410"/>
      <c r="K416" s="334"/>
      <c r="L416" s="410"/>
      <c r="M416" s="334"/>
      <c r="N416" s="492"/>
      <c r="O416" s="470">
        <f t="shared" si="39"/>
        <v>8500</v>
      </c>
      <c r="P416" s="470"/>
      <c r="Q416" s="462">
        <f t="shared" si="37"/>
        <v>8500</v>
      </c>
      <c r="R416" s="470">
        <v>7254</v>
      </c>
      <c r="S416" s="462">
        <f t="shared" si="38"/>
        <v>15754</v>
      </c>
      <c r="T416" s="462"/>
      <c r="U416" s="537">
        <f t="shared" si="41"/>
        <v>15754</v>
      </c>
      <c r="V416" s="549">
        <v>-2060</v>
      </c>
      <c r="W416" s="537">
        <f t="shared" si="40"/>
        <v>13694</v>
      </c>
      <c r="X416" s="587"/>
      <c r="Y416" s="592">
        <f t="shared" si="40"/>
        <v>13694</v>
      </c>
    </row>
    <row r="417" spans="1:25" ht="15.75" outlineLevel="1">
      <c r="A417" s="471"/>
      <c r="B417" s="522" t="s">
        <v>346</v>
      </c>
      <c r="C417" s="492">
        <v>2000</v>
      </c>
      <c r="D417" s="469"/>
      <c r="E417" s="469"/>
      <c r="G417" s="410"/>
      <c r="H417" s="410"/>
      <c r="I417" s="334"/>
      <c r="J417" s="410"/>
      <c r="K417" s="334"/>
      <c r="L417" s="410"/>
      <c r="M417" s="334"/>
      <c r="N417" s="492"/>
      <c r="O417" s="470">
        <f t="shared" si="39"/>
        <v>2000</v>
      </c>
      <c r="P417" s="470"/>
      <c r="Q417" s="462">
        <f t="shared" si="37"/>
        <v>2000</v>
      </c>
      <c r="R417" s="470">
        <f>-2000+2000</f>
        <v>0</v>
      </c>
      <c r="S417" s="462">
        <f t="shared" si="38"/>
        <v>2000</v>
      </c>
      <c r="T417" s="462"/>
      <c r="U417" s="537">
        <f t="shared" si="41"/>
        <v>2000</v>
      </c>
      <c r="V417" s="549"/>
      <c r="W417" s="537">
        <f t="shared" si="40"/>
        <v>2000</v>
      </c>
      <c r="X417" s="587"/>
      <c r="Y417" s="592">
        <f t="shared" si="40"/>
        <v>2000</v>
      </c>
    </row>
    <row r="418" spans="1:25" ht="15.75" outlineLevel="1">
      <c r="A418" s="471"/>
      <c r="B418" s="522" t="s">
        <v>347</v>
      </c>
      <c r="C418" s="492">
        <v>3000</v>
      </c>
      <c r="D418" s="469"/>
      <c r="E418" s="469"/>
      <c r="G418" s="410"/>
      <c r="H418" s="410"/>
      <c r="I418" s="334"/>
      <c r="J418" s="410"/>
      <c r="K418" s="334"/>
      <c r="L418" s="410"/>
      <c r="M418" s="334"/>
      <c r="N418" s="492"/>
      <c r="O418" s="470">
        <f t="shared" si="39"/>
        <v>3000</v>
      </c>
      <c r="P418" s="470"/>
      <c r="Q418" s="462">
        <f t="shared" si="37"/>
        <v>3000</v>
      </c>
      <c r="R418" s="470">
        <f>-3000+3000</f>
        <v>0</v>
      </c>
      <c r="S418" s="462">
        <f t="shared" si="38"/>
        <v>3000</v>
      </c>
      <c r="T418" s="462"/>
      <c r="U418" s="537">
        <f t="shared" si="41"/>
        <v>3000</v>
      </c>
      <c r="V418" s="549"/>
      <c r="W418" s="537">
        <f t="shared" si="40"/>
        <v>3000</v>
      </c>
      <c r="X418" s="587"/>
      <c r="Y418" s="592">
        <f t="shared" si="40"/>
        <v>3000</v>
      </c>
    </row>
    <row r="419" spans="1:25" ht="31.5" hidden="1" outlineLevel="1">
      <c r="A419" s="471"/>
      <c r="B419" s="490" t="s">
        <v>671</v>
      </c>
      <c r="C419" s="492">
        <v>600</v>
      </c>
      <c r="D419" s="469"/>
      <c r="E419" s="469"/>
      <c r="G419" s="410"/>
      <c r="H419" s="410"/>
      <c r="I419" s="334"/>
      <c r="J419" s="410"/>
      <c r="K419" s="334"/>
      <c r="L419" s="410"/>
      <c r="M419" s="334"/>
      <c r="N419" s="492"/>
      <c r="O419" s="470">
        <f t="shared" si="39"/>
        <v>600</v>
      </c>
      <c r="P419" s="470"/>
      <c r="Q419" s="462">
        <f t="shared" si="37"/>
        <v>600</v>
      </c>
      <c r="R419" s="470">
        <v>-600</v>
      </c>
      <c r="S419" s="462">
        <f t="shared" si="38"/>
        <v>0</v>
      </c>
      <c r="T419" s="462"/>
      <c r="U419" s="537">
        <f t="shared" si="41"/>
        <v>0</v>
      </c>
      <c r="V419" s="549"/>
      <c r="W419" s="537">
        <f t="shared" si="40"/>
        <v>0</v>
      </c>
      <c r="X419" s="587"/>
      <c r="Y419" s="592">
        <f t="shared" si="40"/>
        <v>0</v>
      </c>
    </row>
    <row r="420" spans="1:25" ht="15.75" outlineLevel="1">
      <c r="A420" s="471"/>
      <c r="B420" s="522" t="s">
        <v>500</v>
      </c>
      <c r="C420" s="492">
        <v>6500</v>
      </c>
      <c r="D420" s="469"/>
      <c r="E420" s="469"/>
      <c r="G420" s="410"/>
      <c r="H420" s="410"/>
      <c r="I420" s="334"/>
      <c r="J420" s="410"/>
      <c r="K420" s="334"/>
      <c r="L420" s="410"/>
      <c r="M420" s="334"/>
      <c r="N420" s="492"/>
      <c r="O420" s="470">
        <f t="shared" si="39"/>
        <v>6500</v>
      </c>
      <c r="P420" s="470"/>
      <c r="Q420" s="462">
        <f t="shared" si="37"/>
        <v>6500</v>
      </c>
      <c r="R420" s="470">
        <v>5850</v>
      </c>
      <c r="S420" s="462">
        <f t="shared" si="38"/>
        <v>12350</v>
      </c>
      <c r="T420" s="462"/>
      <c r="U420" s="537">
        <f t="shared" si="41"/>
        <v>12350</v>
      </c>
      <c r="V420" s="549">
        <v>-2350</v>
      </c>
      <c r="W420" s="537">
        <f t="shared" si="40"/>
        <v>10000</v>
      </c>
      <c r="X420" s="587"/>
      <c r="Y420" s="592">
        <f t="shared" si="40"/>
        <v>10000</v>
      </c>
    </row>
    <row r="421" spans="1:25" ht="47.25" outlineLevel="1">
      <c r="A421" s="471"/>
      <c r="B421" s="467" t="s">
        <v>846</v>
      </c>
      <c r="C421" s="492"/>
      <c r="D421" s="469"/>
      <c r="E421" s="469"/>
      <c r="G421" s="410"/>
      <c r="H421" s="410"/>
      <c r="I421" s="334"/>
      <c r="J421" s="410"/>
      <c r="K421" s="334"/>
      <c r="L421" s="410"/>
      <c r="M421" s="334"/>
      <c r="N421" s="492"/>
      <c r="O421" s="470"/>
      <c r="P421" s="470"/>
      <c r="Q421" s="462"/>
      <c r="R421" s="470">
        <v>1000</v>
      </c>
      <c r="S421" s="462">
        <f t="shared" si="38"/>
        <v>1000</v>
      </c>
      <c r="T421" s="462"/>
      <c r="U421" s="537">
        <f t="shared" si="41"/>
        <v>1000</v>
      </c>
      <c r="V421" s="549">
        <v>-200</v>
      </c>
      <c r="W421" s="537">
        <f t="shared" si="40"/>
        <v>800</v>
      </c>
      <c r="X421" s="587"/>
      <c r="Y421" s="592">
        <f t="shared" si="40"/>
        <v>800</v>
      </c>
    </row>
    <row r="422" spans="1:25" ht="47.25" outlineLevel="1">
      <c r="A422" s="471"/>
      <c r="B422" s="522" t="s">
        <v>847</v>
      </c>
      <c r="C422" s="492"/>
      <c r="D422" s="469"/>
      <c r="E422" s="469"/>
      <c r="G422" s="410"/>
      <c r="H422" s="410"/>
      <c r="I422" s="334"/>
      <c r="J422" s="410"/>
      <c r="K422" s="334"/>
      <c r="L422" s="410"/>
      <c r="M422" s="334"/>
      <c r="N422" s="492"/>
      <c r="O422" s="470"/>
      <c r="P422" s="470"/>
      <c r="Q422" s="462"/>
      <c r="R422" s="470">
        <v>4500</v>
      </c>
      <c r="S422" s="462">
        <f t="shared" si="38"/>
        <v>4500</v>
      </c>
      <c r="T422" s="462"/>
      <c r="U422" s="537">
        <f t="shared" si="41"/>
        <v>4500</v>
      </c>
      <c r="V422" s="549">
        <v>-2750</v>
      </c>
      <c r="W422" s="537">
        <f t="shared" si="40"/>
        <v>1750</v>
      </c>
      <c r="X422" s="587"/>
      <c r="Y422" s="592">
        <f t="shared" si="40"/>
        <v>1750</v>
      </c>
    </row>
    <row r="423" spans="1:25" ht="47.25" outlineLevel="1">
      <c r="A423" s="471"/>
      <c r="B423" s="522" t="s">
        <v>501</v>
      </c>
      <c r="C423" s="492"/>
      <c r="D423" s="469"/>
      <c r="E423" s="469"/>
      <c r="G423" s="410"/>
      <c r="H423" s="410"/>
      <c r="I423" s="334"/>
      <c r="J423" s="410"/>
      <c r="K423" s="334"/>
      <c r="L423" s="410"/>
      <c r="M423" s="334"/>
      <c r="N423" s="492"/>
      <c r="O423" s="470"/>
      <c r="P423" s="470"/>
      <c r="Q423" s="462"/>
      <c r="R423" s="470">
        <v>3650</v>
      </c>
      <c r="S423" s="462">
        <f t="shared" si="38"/>
        <v>3650</v>
      </c>
      <c r="T423" s="462"/>
      <c r="U423" s="537">
        <f t="shared" si="41"/>
        <v>3650</v>
      </c>
      <c r="V423" s="549">
        <v>-1750</v>
      </c>
      <c r="W423" s="537">
        <f t="shared" si="40"/>
        <v>1900</v>
      </c>
      <c r="X423" s="587"/>
      <c r="Y423" s="592">
        <f t="shared" si="40"/>
        <v>1900</v>
      </c>
    </row>
    <row r="424" spans="1:25" ht="15.75" outlineLevel="1">
      <c r="A424" s="471"/>
      <c r="B424" s="522" t="s">
        <v>324</v>
      </c>
      <c r="C424" s="492"/>
      <c r="D424" s="469"/>
      <c r="E424" s="469"/>
      <c r="G424" s="410"/>
      <c r="H424" s="410"/>
      <c r="I424" s="334"/>
      <c r="J424" s="410"/>
      <c r="K424" s="334"/>
      <c r="L424" s="410"/>
      <c r="M424" s="334"/>
      <c r="N424" s="492"/>
      <c r="O424" s="470"/>
      <c r="P424" s="470"/>
      <c r="Q424" s="462"/>
      <c r="R424" s="470">
        <v>2000</v>
      </c>
      <c r="S424" s="462">
        <f t="shared" si="38"/>
        <v>2000</v>
      </c>
      <c r="T424" s="462"/>
      <c r="U424" s="537">
        <f t="shared" si="41"/>
        <v>2000</v>
      </c>
      <c r="V424" s="549"/>
      <c r="W424" s="537">
        <f t="shared" si="40"/>
        <v>2000</v>
      </c>
      <c r="X424" s="587"/>
      <c r="Y424" s="592">
        <f t="shared" si="40"/>
        <v>2000</v>
      </c>
    </row>
    <row r="425" spans="1:25" ht="15.75" outlineLevel="1">
      <c r="A425" s="471"/>
      <c r="B425" s="522" t="s">
        <v>848</v>
      </c>
      <c r="C425" s="492"/>
      <c r="D425" s="469"/>
      <c r="E425" s="469"/>
      <c r="G425" s="410"/>
      <c r="H425" s="410"/>
      <c r="I425" s="334"/>
      <c r="J425" s="410"/>
      <c r="K425" s="334"/>
      <c r="L425" s="410"/>
      <c r="M425" s="334"/>
      <c r="N425" s="492"/>
      <c r="O425" s="470"/>
      <c r="P425" s="470"/>
      <c r="Q425" s="462"/>
      <c r="R425" s="470">
        <v>2500</v>
      </c>
      <c r="S425" s="462">
        <f t="shared" si="38"/>
        <v>2500</v>
      </c>
      <c r="T425" s="462"/>
      <c r="U425" s="537">
        <f t="shared" si="41"/>
        <v>2500</v>
      </c>
      <c r="V425" s="549"/>
      <c r="W425" s="537">
        <f t="shared" si="40"/>
        <v>2500</v>
      </c>
      <c r="X425" s="587"/>
      <c r="Y425" s="592">
        <f t="shared" si="40"/>
        <v>2500</v>
      </c>
    </row>
    <row r="426" spans="1:25" ht="15.75" outlineLevel="1">
      <c r="A426" s="471"/>
      <c r="B426" s="522" t="s">
        <v>502</v>
      </c>
      <c r="C426" s="492"/>
      <c r="D426" s="469"/>
      <c r="E426" s="469"/>
      <c r="G426" s="410"/>
      <c r="H426" s="410"/>
      <c r="I426" s="334"/>
      <c r="J426" s="410"/>
      <c r="K426" s="334"/>
      <c r="L426" s="410"/>
      <c r="M426" s="334"/>
      <c r="N426" s="492"/>
      <c r="O426" s="470"/>
      <c r="P426" s="470"/>
      <c r="Q426" s="462"/>
      <c r="R426" s="470">
        <v>1000</v>
      </c>
      <c r="S426" s="462">
        <f t="shared" si="38"/>
        <v>1000</v>
      </c>
      <c r="T426" s="462"/>
      <c r="U426" s="537">
        <f t="shared" si="41"/>
        <v>1000</v>
      </c>
      <c r="V426" s="549"/>
      <c r="W426" s="537">
        <f t="shared" si="40"/>
        <v>1000</v>
      </c>
      <c r="X426" s="587"/>
      <c r="Y426" s="592">
        <f t="shared" si="40"/>
        <v>1000</v>
      </c>
    </row>
    <row r="427" spans="1:25" ht="15.75" outlineLevel="1">
      <c r="A427" s="471"/>
      <c r="B427" s="522" t="s">
        <v>325</v>
      </c>
      <c r="C427" s="492"/>
      <c r="D427" s="469"/>
      <c r="E427" s="469"/>
      <c r="G427" s="410"/>
      <c r="H427" s="410"/>
      <c r="I427" s="334"/>
      <c r="J427" s="410"/>
      <c r="K427" s="334"/>
      <c r="L427" s="410"/>
      <c r="M427" s="334"/>
      <c r="N427" s="492"/>
      <c r="O427" s="470"/>
      <c r="P427" s="470"/>
      <c r="Q427" s="462"/>
      <c r="R427" s="470">
        <v>120</v>
      </c>
      <c r="S427" s="462">
        <f t="shared" si="38"/>
        <v>120</v>
      </c>
      <c r="T427" s="462"/>
      <c r="U427" s="537">
        <f t="shared" si="41"/>
        <v>120</v>
      </c>
      <c r="V427" s="549"/>
      <c r="W427" s="537">
        <f t="shared" si="40"/>
        <v>120</v>
      </c>
      <c r="X427" s="587"/>
      <c r="Y427" s="592">
        <f t="shared" si="40"/>
        <v>120</v>
      </c>
    </row>
    <row r="428" spans="1:25" ht="15.75" outlineLevel="1">
      <c r="A428" s="471"/>
      <c r="B428" s="522" t="s">
        <v>257</v>
      </c>
      <c r="C428" s="492"/>
      <c r="D428" s="469"/>
      <c r="E428" s="469"/>
      <c r="G428" s="410"/>
      <c r="H428" s="410"/>
      <c r="I428" s="334"/>
      <c r="J428" s="410"/>
      <c r="K428" s="334"/>
      <c r="L428" s="410"/>
      <c r="M428" s="334"/>
      <c r="N428" s="492"/>
      <c r="O428" s="470"/>
      <c r="P428" s="470"/>
      <c r="Q428" s="462"/>
      <c r="R428" s="470">
        <v>3000</v>
      </c>
      <c r="S428" s="462">
        <f t="shared" si="38"/>
        <v>3000</v>
      </c>
      <c r="T428" s="462"/>
      <c r="U428" s="537">
        <f t="shared" si="41"/>
        <v>3000</v>
      </c>
      <c r="V428" s="549">
        <v>4036</v>
      </c>
      <c r="W428" s="537">
        <f t="shared" si="40"/>
        <v>7036</v>
      </c>
      <c r="X428" s="587"/>
      <c r="Y428" s="592">
        <f t="shared" si="40"/>
        <v>7036</v>
      </c>
    </row>
    <row r="429" spans="1:25" ht="16.5" customHeight="1" outlineLevel="1">
      <c r="A429" s="471"/>
      <c r="B429" s="522" t="s">
        <v>687</v>
      </c>
      <c r="C429" s="492"/>
      <c r="D429" s="469"/>
      <c r="E429" s="469"/>
      <c r="G429" s="410"/>
      <c r="H429" s="410"/>
      <c r="I429" s="334"/>
      <c r="J429" s="410"/>
      <c r="K429" s="334"/>
      <c r="L429" s="410"/>
      <c r="M429" s="334"/>
      <c r="N429" s="492"/>
      <c r="O429" s="470"/>
      <c r="P429" s="470"/>
      <c r="Q429" s="462"/>
      <c r="R429" s="470">
        <v>2260</v>
      </c>
      <c r="S429" s="462">
        <f t="shared" si="38"/>
        <v>2260</v>
      </c>
      <c r="T429" s="462"/>
      <c r="U429" s="537">
        <f t="shared" si="41"/>
        <v>2260</v>
      </c>
      <c r="V429" s="549">
        <v>-1964</v>
      </c>
      <c r="W429" s="537">
        <f t="shared" si="40"/>
        <v>296</v>
      </c>
      <c r="X429" s="587"/>
      <c r="Y429" s="592">
        <f t="shared" si="40"/>
        <v>296</v>
      </c>
    </row>
    <row r="430" spans="1:25" ht="31.5" outlineLevel="1">
      <c r="A430" s="471"/>
      <c r="B430" s="522" t="s">
        <v>613</v>
      </c>
      <c r="C430" s="492">
        <v>800</v>
      </c>
      <c r="D430" s="469"/>
      <c r="E430" s="469"/>
      <c r="G430" s="410"/>
      <c r="H430" s="410"/>
      <c r="I430" s="334"/>
      <c r="J430" s="410"/>
      <c r="K430" s="334"/>
      <c r="L430" s="410"/>
      <c r="M430" s="334"/>
      <c r="N430" s="492"/>
      <c r="O430" s="470">
        <f t="shared" si="39"/>
        <v>800</v>
      </c>
      <c r="P430" s="470"/>
      <c r="Q430" s="462">
        <f t="shared" si="37"/>
        <v>800</v>
      </c>
      <c r="R430" s="470">
        <v>0</v>
      </c>
      <c r="S430" s="462">
        <f t="shared" si="38"/>
        <v>800</v>
      </c>
      <c r="T430" s="462"/>
      <c r="U430" s="537">
        <f t="shared" si="41"/>
        <v>800</v>
      </c>
      <c r="V430" s="549"/>
      <c r="W430" s="537">
        <f t="shared" si="40"/>
        <v>800</v>
      </c>
      <c r="X430" s="587"/>
      <c r="Y430" s="592">
        <f t="shared" si="40"/>
        <v>800</v>
      </c>
    </row>
    <row r="431" spans="1:25" ht="47.25" outlineLevel="1">
      <c r="A431" s="468" t="s">
        <v>284</v>
      </c>
      <c r="B431" s="561" t="s">
        <v>554</v>
      </c>
      <c r="C431" s="492"/>
      <c r="D431" s="469"/>
      <c r="E431" s="469"/>
      <c r="G431" s="410"/>
      <c r="H431" s="410"/>
      <c r="I431" s="334"/>
      <c r="J431" s="410"/>
      <c r="K431" s="334"/>
      <c r="L431" s="410"/>
      <c r="M431" s="334"/>
      <c r="N431" s="492"/>
      <c r="O431" s="470"/>
      <c r="P431" s="470"/>
      <c r="Q431" s="462"/>
      <c r="R431" s="470"/>
      <c r="S431" s="462"/>
      <c r="T431" s="462"/>
      <c r="U431" s="537"/>
      <c r="V431" s="499">
        <v>2000</v>
      </c>
      <c r="W431" s="538">
        <f t="shared" si="40"/>
        <v>2000</v>
      </c>
      <c r="X431" s="588">
        <f>X432</f>
        <v>0</v>
      </c>
      <c r="Y431" s="498">
        <f t="shared" si="40"/>
        <v>2000</v>
      </c>
    </row>
    <row r="432" spans="1:25" ht="31.5" outlineLevel="1">
      <c r="A432" s="468"/>
      <c r="B432" s="522" t="s">
        <v>7</v>
      </c>
      <c r="C432" s="492"/>
      <c r="D432" s="469"/>
      <c r="E432" s="469"/>
      <c r="G432" s="410"/>
      <c r="H432" s="410"/>
      <c r="I432" s="334"/>
      <c r="J432" s="410"/>
      <c r="K432" s="334"/>
      <c r="L432" s="410"/>
      <c r="M432" s="334"/>
      <c r="N432" s="492"/>
      <c r="O432" s="470"/>
      <c r="P432" s="470"/>
      <c r="Q432" s="462"/>
      <c r="R432" s="470"/>
      <c r="S432" s="462"/>
      <c r="T432" s="462"/>
      <c r="U432" s="537"/>
      <c r="V432" s="549">
        <v>2000</v>
      </c>
      <c r="W432" s="537">
        <f t="shared" si="40"/>
        <v>2000</v>
      </c>
      <c r="X432" s="587"/>
      <c r="Y432" s="592">
        <f t="shared" si="40"/>
        <v>2000</v>
      </c>
    </row>
    <row r="433" spans="1:25" ht="15.75">
      <c r="A433" s="471"/>
      <c r="B433" s="533" t="s">
        <v>555</v>
      </c>
      <c r="C433" s="534" t="e">
        <f>C10+C122</f>
        <v>#REF!</v>
      </c>
      <c r="D433" s="469"/>
      <c r="E433" s="469"/>
      <c r="G433" s="410"/>
      <c r="H433" s="410"/>
      <c r="I433" s="334"/>
      <c r="J433" s="410"/>
      <c r="K433" s="334"/>
      <c r="L433" s="410"/>
      <c r="M433" s="334"/>
      <c r="N433" s="534" t="e">
        <f>N10+N122</f>
        <v>#REF!</v>
      </c>
      <c r="O433" s="487" t="e">
        <f>C433+N433</f>
        <v>#REF!</v>
      </c>
      <c r="P433" s="457" t="e">
        <f>P10+P122</f>
        <v>#REF!</v>
      </c>
      <c r="Q433" s="457">
        <f>Q10+Q122</f>
        <v>2799921</v>
      </c>
      <c r="R433" s="457" t="e">
        <f>R10+R122</f>
        <v>#REF!</v>
      </c>
      <c r="S433" s="455" t="e">
        <f>Q433+R433</f>
        <v>#REF!</v>
      </c>
      <c r="T433" s="455" t="e">
        <f aca="true" t="shared" si="42" ref="T433:Y433">T10+T122</f>
        <v>#REF!</v>
      </c>
      <c r="U433" s="538">
        <f t="shared" si="42"/>
        <v>1871046</v>
      </c>
      <c r="V433" s="538">
        <f t="shared" si="42"/>
        <v>47730</v>
      </c>
      <c r="W433" s="538">
        <f t="shared" si="42"/>
        <v>1918776</v>
      </c>
      <c r="X433" s="586">
        <f>X10+X122</f>
        <v>-8083</v>
      </c>
      <c r="Y433" s="498">
        <f t="shared" si="42"/>
        <v>1910693</v>
      </c>
    </row>
    <row r="434" spans="1:21" ht="18.75" hidden="1">
      <c r="A434" s="437"/>
      <c r="B434" s="442" t="s">
        <v>104</v>
      </c>
      <c r="C434" s="443">
        <f>426960+11601+298198</f>
        <v>736759</v>
      </c>
      <c r="D434" s="444"/>
      <c r="E434" s="444"/>
      <c r="R434" s="446">
        <v>523</v>
      </c>
      <c r="S434" s="393">
        <f>Q434+R434</f>
        <v>523</v>
      </c>
      <c r="T434" s="393"/>
      <c r="U434" s="544"/>
    </row>
    <row r="435" spans="1:21" ht="18.75" hidden="1">
      <c r="A435" s="437"/>
      <c r="B435" s="445" t="s">
        <v>948</v>
      </c>
      <c r="C435" s="443">
        <v>1178500</v>
      </c>
      <c r="D435" s="444"/>
      <c r="E435" s="444"/>
      <c r="R435" s="436">
        <v>807</v>
      </c>
      <c r="S435" s="436">
        <f>Q435+R435</f>
        <v>807</v>
      </c>
      <c r="T435" s="436"/>
      <c r="U435" s="545"/>
    </row>
    <row r="436" spans="1:5" ht="18.75" hidden="1">
      <c r="A436" s="437"/>
      <c r="B436" s="445" t="s">
        <v>949</v>
      </c>
      <c r="C436" s="443">
        <v>5382</v>
      </c>
      <c r="D436" s="444"/>
      <c r="E436" s="444"/>
    </row>
    <row r="437" spans="1:5" ht="18.75" hidden="1">
      <c r="A437" s="437"/>
      <c r="B437" s="445" t="s">
        <v>950</v>
      </c>
      <c r="C437" s="443">
        <v>500000</v>
      </c>
      <c r="D437" s="444"/>
      <c r="E437" s="444"/>
    </row>
    <row r="438" spans="1:5" ht="18.75" hidden="1">
      <c r="A438" s="437"/>
      <c r="B438" s="445" t="s">
        <v>951</v>
      </c>
      <c r="C438" s="443">
        <v>26030</v>
      </c>
      <c r="D438" s="444"/>
      <c r="E438" s="444"/>
    </row>
    <row r="439" spans="1:5" ht="18.75" hidden="1">
      <c r="A439" s="437"/>
      <c r="B439" s="445" t="s">
        <v>952</v>
      </c>
      <c r="C439" s="443">
        <v>12250</v>
      </c>
      <c r="D439" s="444"/>
      <c r="E439" s="444"/>
    </row>
    <row r="440" spans="1:5" ht="18.75" hidden="1">
      <c r="A440" s="437"/>
      <c r="B440" s="443"/>
      <c r="C440" s="443">
        <f>SUM(C434:C439)</f>
        <v>2458921</v>
      </c>
      <c r="D440" s="444"/>
      <c r="E440" s="444"/>
    </row>
    <row r="441" spans="1:5" ht="18.75">
      <c r="A441" s="437"/>
      <c r="B441" s="443"/>
      <c r="C441" s="443"/>
      <c r="D441" s="444"/>
      <c r="E441" s="444"/>
    </row>
    <row r="442" spans="1:5" ht="18.75">
      <c r="A442" s="437"/>
      <c r="B442" s="443"/>
      <c r="C442" s="443"/>
      <c r="D442" s="444"/>
      <c r="E442" s="444"/>
    </row>
    <row r="443" spans="1:5" ht="18.75">
      <c r="A443" s="437"/>
      <c r="B443" s="443"/>
      <c r="C443" s="443"/>
      <c r="D443" s="444"/>
      <c r="E443" s="444"/>
    </row>
    <row r="444" spans="1:5" ht="18.75">
      <c r="A444" s="437"/>
      <c r="B444" s="443"/>
      <c r="C444" s="443"/>
      <c r="D444" s="444"/>
      <c r="E444" s="444"/>
    </row>
    <row r="445" spans="1:5" ht="18.75">
      <c r="A445" s="437"/>
      <c r="B445" s="443"/>
      <c r="C445" s="443"/>
      <c r="D445" s="444"/>
      <c r="E445" s="444"/>
    </row>
    <row r="446" spans="1:5" ht="18.75">
      <c r="A446" s="437"/>
      <c r="B446" s="443"/>
      <c r="C446" s="443"/>
      <c r="D446" s="444"/>
      <c r="E446" s="444"/>
    </row>
    <row r="447" spans="1:5" ht="18.75">
      <c r="A447" s="437"/>
      <c r="B447" s="443"/>
      <c r="C447" s="443"/>
      <c r="D447" s="444"/>
      <c r="E447" s="444"/>
    </row>
    <row r="448" spans="1:5" ht="18.75">
      <c r="A448" s="437"/>
      <c r="B448" s="443"/>
      <c r="C448" s="443"/>
      <c r="D448" s="444"/>
      <c r="E448" s="444"/>
    </row>
    <row r="449" spans="1:5" ht="18.75">
      <c r="A449" s="437"/>
      <c r="B449" s="443"/>
      <c r="C449" s="443"/>
      <c r="D449" s="444"/>
      <c r="E449" s="444"/>
    </row>
    <row r="450" spans="1:5" ht="18.75">
      <c r="A450" s="437"/>
      <c r="B450" s="443"/>
      <c r="C450" s="443"/>
      <c r="D450" s="444"/>
      <c r="E450" s="444"/>
    </row>
    <row r="451" spans="1:5" ht="18.75">
      <c r="A451" s="437"/>
      <c r="B451" s="443"/>
      <c r="C451" s="443"/>
      <c r="D451" s="444"/>
      <c r="E451" s="444"/>
    </row>
    <row r="452" spans="1:3" ht="42.75" customHeight="1">
      <c r="A452" s="437"/>
      <c r="B452" s="438"/>
      <c r="C452" s="439"/>
    </row>
    <row r="453" spans="1:3" ht="18.75">
      <c r="A453" s="437"/>
      <c r="B453" s="453"/>
      <c r="C453" s="439"/>
    </row>
    <row r="454" spans="1:3" ht="18.75">
      <c r="A454" s="437"/>
      <c r="B454" s="440"/>
      <c r="C454" s="439"/>
    </row>
    <row r="455" spans="1:3" ht="18.75">
      <c r="A455" s="437"/>
      <c r="B455" s="441"/>
      <c r="C455" s="439"/>
    </row>
    <row r="456" spans="1:3" ht="18.75">
      <c r="A456" s="437"/>
      <c r="B456" s="441"/>
      <c r="C456" s="439"/>
    </row>
    <row r="457" spans="1:3" ht="18.75">
      <c r="A457" s="437"/>
      <c r="B457" s="441"/>
      <c r="C457" s="439"/>
    </row>
    <row r="458" spans="1:3" ht="18.75">
      <c r="A458" s="437"/>
      <c r="B458" s="441"/>
      <c r="C458" s="439"/>
    </row>
    <row r="459" spans="1:3" ht="18.75">
      <c r="A459" s="437"/>
      <c r="B459" s="441"/>
      <c r="C459" s="439"/>
    </row>
    <row r="460" spans="1:3" ht="18.75">
      <c r="A460" s="437"/>
      <c r="B460" s="441"/>
      <c r="C460" s="439"/>
    </row>
    <row r="461" spans="1:3" ht="18.75">
      <c r="A461" s="437"/>
      <c r="B461" s="441"/>
      <c r="C461" s="439"/>
    </row>
    <row r="462" spans="1:3" ht="18.75">
      <c r="A462" s="437"/>
      <c r="B462" s="441"/>
      <c r="C462" s="439"/>
    </row>
    <row r="463" spans="1:3" ht="18.75">
      <c r="A463" s="437"/>
      <c r="B463" s="441"/>
      <c r="C463" s="439"/>
    </row>
    <row r="464" spans="1:3" ht="18.75">
      <c r="A464" s="437"/>
      <c r="B464" s="441"/>
      <c r="C464" s="439"/>
    </row>
    <row r="465" spans="1:3" ht="18.75">
      <c r="A465" s="437"/>
      <c r="B465" s="441"/>
      <c r="C465" s="439"/>
    </row>
    <row r="466" spans="1:3" ht="18.75">
      <c r="A466" s="437"/>
      <c r="B466" s="441"/>
      <c r="C466" s="439"/>
    </row>
    <row r="467" spans="1:3" ht="18.75">
      <c r="A467" s="437"/>
      <c r="B467" s="441"/>
      <c r="C467" s="439"/>
    </row>
    <row r="468" spans="1:3" ht="18.75">
      <c r="A468" s="437"/>
      <c r="B468" s="441"/>
      <c r="C468" s="439"/>
    </row>
    <row r="469" spans="1:3" ht="18.75">
      <c r="A469" s="437"/>
      <c r="B469" s="441"/>
      <c r="C469" s="439"/>
    </row>
    <row r="470" spans="1:3" ht="18.75">
      <c r="A470" s="437"/>
      <c r="B470" s="441"/>
      <c r="C470" s="439"/>
    </row>
    <row r="471" spans="1:3" ht="18.75">
      <c r="A471" s="437"/>
      <c r="B471" s="441"/>
      <c r="C471" s="439"/>
    </row>
    <row r="472" spans="1:3" ht="18.75">
      <c r="A472" s="437"/>
      <c r="B472" s="441"/>
      <c r="C472" s="439"/>
    </row>
    <row r="473" spans="1:3" ht="18.75">
      <c r="A473" s="437"/>
      <c r="B473" s="441"/>
      <c r="C473" s="439"/>
    </row>
    <row r="474" spans="1:3" ht="18.75">
      <c r="A474" s="437"/>
      <c r="B474" s="441"/>
      <c r="C474" s="439"/>
    </row>
    <row r="475" spans="1:3" ht="18.75">
      <c r="A475" s="437"/>
      <c r="B475" s="441"/>
      <c r="C475" s="439"/>
    </row>
    <row r="476" spans="1:3" ht="18.75">
      <c r="A476" s="437"/>
      <c r="B476" s="441"/>
      <c r="C476" s="439"/>
    </row>
    <row r="477" spans="1:3" ht="18.75">
      <c r="A477" s="437"/>
      <c r="B477" s="441"/>
      <c r="C477" s="439"/>
    </row>
    <row r="478" spans="1:3" ht="18.75">
      <c r="A478" s="437"/>
      <c r="B478" s="441"/>
      <c r="C478" s="439"/>
    </row>
    <row r="479" spans="1:3" ht="18.75">
      <c r="A479" s="437"/>
      <c r="B479" s="441"/>
      <c r="C479" s="439"/>
    </row>
    <row r="480" spans="1:3" ht="18.75">
      <c r="A480" s="437"/>
      <c r="B480" s="441"/>
      <c r="C480" s="439"/>
    </row>
    <row r="481" spans="1:3" ht="18.75">
      <c r="A481" s="437"/>
      <c r="B481" s="441"/>
      <c r="C481" s="439"/>
    </row>
    <row r="482" spans="1:3" ht="18.75">
      <c r="A482" s="437"/>
      <c r="B482" s="441"/>
      <c r="C482" s="439"/>
    </row>
    <row r="483" spans="1:3" ht="18.75">
      <c r="A483" s="437"/>
      <c r="B483" s="441"/>
      <c r="C483" s="439"/>
    </row>
    <row r="484" spans="1:3" ht="18.75">
      <c r="A484" s="437"/>
      <c r="B484" s="441"/>
      <c r="C484" s="439"/>
    </row>
    <row r="485" spans="1:3" ht="18.75">
      <c r="A485" s="437"/>
      <c r="B485" s="441"/>
      <c r="C485" s="439"/>
    </row>
    <row r="486" spans="1:3" ht="18.75">
      <c r="A486" s="437"/>
      <c r="B486" s="441"/>
      <c r="C486" s="439"/>
    </row>
    <row r="487" spans="1:3" ht="18.75">
      <c r="A487" s="437"/>
      <c r="B487" s="441"/>
      <c r="C487" s="439"/>
    </row>
    <row r="488" spans="1:3" ht="18.75">
      <c r="A488" s="437"/>
      <c r="B488" s="441"/>
      <c r="C488" s="439"/>
    </row>
    <row r="489" spans="1:3" ht="18.75">
      <c r="A489" s="437"/>
      <c r="B489" s="441"/>
      <c r="C489" s="439"/>
    </row>
    <row r="490" spans="1:3" ht="18.75">
      <c r="A490" s="437"/>
      <c r="B490" s="441"/>
      <c r="C490" s="439"/>
    </row>
    <row r="491" spans="1:3" ht="18.75">
      <c r="A491" s="437"/>
      <c r="B491" s="441"/>
      <c r="C491" s="439"/>
    </row>
    <row r="492" spans="1:3" ht="18.75">
      <c r="A492" s="437"/>
      <c r="B492" s="441"/>
      <c r="C492" s="439"/>
    </row>
    <row r="493" spans="1:3" ht="18.75">
      <c r="A493" s="437"/>
      <c r="B493" s="441"/>
      <c r="C493" s="439"/>
    </row>
    <row r="494" spans="1:3" ht="18.75">
      <c r="A494" s="437"/>
      <c r="B494" s="441"/>
      <c r="C494" s="439"/>
    </row>
    <row r="495" spans="1:3" ht="18.75">
      <c r="A495" s="437"/>
      <c r="B495" s="441"/>
      <c r="C495" s="439"/>
    </row>
    <row r="496" spans="1:3" ht="18.75">
      <c r="A496" s="437"/>
      <c r="B496" s="441"/>
      <c r="C496" s="439"/>
    </row>
    <row r="497" spans="1:3" ht="18.75">
      <c r="A497" s="437"/>
      <c r="B497" s="441"/>
      <c r="C497" s="439"/>
    </row>
    <row r="498" spans="1:3" ht="18.75">
      <c r="A498" s="437"/>
      <c r="B498" s="441"/>
      <c r="C498" s="439"/>
    </row>
    <row r="499" spans="1:3" ht="18.75">
      <c r="A499" s="437"/>
      <c r="B499" s="441"/>
      <c r="C499" s="439"/>
    </row>
    <row r="500" spans="1:3" ht="18.75">
      <c r="A500" s="437"/>
      <c r="B500" s="441"/>
      <c r="C500" s="439"/>
    </row>
    <row r="501" spans="1:3" ht="18.75">
      <c r="A501" s="437"/>
      <c r="B501" s="441"/>
      <c r="C501" s="439"/>
    </row>
    <row r="502" spans="1:3" ht="18.75">
      <c r="A502" s="437"/>
      <c r="B502" s="441"/>
      <c r="C502" s="439"/>
    </row>
    <row r="503" spans="1:3" ht="18.75">
      <c r="A503" s="437"/>
      <c r="B503" s="441"/>
      <c r="C503" s="439"/>
    </row>
    <row r="504" spans="1:3" ht="18.75">
      <c r="A504" s="437"/>
      <c r="B504" s="441"/>
      <c r="C504" s="439"/>
    </row>
    <row r="505" spans="1:3" ht="18.75">
      <c r="A505" s="437"/>
      <c r="B505" s="441"/>
      <c r="C505" s="439"/>
    </row>
    <row r="506" spans="1:3" ht="18.75">
      <c r="A506" s="437"/>
      <c r="B506" s="441"/>
      <c r="C506" s="439"/>
    </row>
    <row r="507" spans="1:3" ht="18.75">
      <c r="A507" s="437"/>
      <c r="B507" s="441"/>
      <c r="C507" s="439"/>
    </row>
    <row r="508" spans="1:3" ht="18.75">
      <c r="A508" s="437"/>
      <c r="B508" s="441"/>
      <c r="C508" s="439"/>
    </row>
    <row r="509" spans="1:3" ht="18.75">
      <c r="A509" s="437"/>
      <c r="B509" s="441"/>
      <c r="C509" s="439"/>
    </row>
    <row r="510" spans="1:3" ht="18.75">
      <c r="A510" s="437"/>
      <c r="B510" s="441"/>
      <c r="C510" s="439"/>
    </row>
    <row r="511" spans="1:3" ht="18.75">
      <c r="A511" s="437"/>
      <c r="B511" s="441"/>
      <c r="C511" s="439"/>
    </row>
    <row r="512" spans="1:3" ht="18.75">
      <c r="A512" s="437"/>
      <c r="B512" s="441"/>
      <c r="C512" s="439"/>
    </row>
    <row r="513" spans="1:3" ht="18.75">
      <c r="A513" s="437"/>
      <c r="B513" s="441"/>
      <c r="C513" s="439"/>
    </row>
    <row r="514" spans="1:3" ht="18.75">
      <c r="A514" s="437"/>
      <c r="B514" s="441"/>
      <c r="C514" s="439"/>
    </row>
    <row r="515" spans="1:3" ht="18.75">
      <c r="A515" s="437"/>
      <c r="B515" s="441"/>
      <c r="C515" s="439"/>
    </row>
    <row r="516" spans="1:3" ht="18.75">
      <c r="A516" s="437"/>
      <c r="B516" s="441"/>
      <c r="C516" s="439"/>
    </row>
    <row r="517" spans="1:3" ht="18.75">
      <c r="A517" s="437"/>
      <c r="B517" s="441"/>
      <c r="C517" s="439"/>
    </row>
    <row r="518" spans="1:3" ht="18.75">
      <c r="A518" s="437"/>
      <c r="B518" s="441"/>
      <c r="C518" s="439"/>
    </row>
    <row r="519" spans="1:3" ht="18.75">
      <c r="A519" s="437"/>
      <c r="B519" s="441"/>
      <c r="C519" s="439"/>
    </row>
    <row r="520" spans="1:3" ht="18.75">
      <c r="A520" s="437"/>
      <c r="B520" s="441"/>
      <c r="C520" s="439"/>
    </row>
    <row r="521" spans="1:3" ht="18.75">
      <c r="A521" s="437"/>
      <c r="B521" s="441"/>
      <c r="C521" s="439"/>
    </row>
    <row r="522" spans="1:3" ht="18.75">
      <c r="A522" s="437"/>
      <c r="B522" s="441"/>
      <c r="C522" s="439"/>
    </row>
    <row r="523" spans="1:3" ht="18.75">
      <c r="A523" s="437"/>
      <c r="B523" s="441"/>
      <c r="C523" s="439"/>
    </row>
    <row r="524" spans="1:3" ht="18.75">
      <c r="A524" s="437"/>
      <c r="B524" s="441"/>
      <c r="C524" s="439"/>
    </row>
    <row r="525" spans="1:3" ht="18.75">
      <c r="A525" s="437"/>
      <c r="B525" s="441"/>
      <c r="C525" s="439"/>
    </row>
    <row r="526" spans="1:3" ht="18.75">
      <c r="A526" s="437"/>
      <c r="B526" s="441"/>
      <c r="C526" s="439"/>
    </row>
    <row r="527" spans="1:3" ht="18.75">
      <c r="A527" s="437"/>
      <c r="B527" s="441"/>
      <c r="C527" s="439"/>
    </row>
    <row r="528" spans="1:3" ht="18.75">
      <c r="A528" s="437"/>
      <c r="B528" s="441"/>
      <c r="C528" s="439"/>
    </row>
    <row r="529" spans="1:3" ht="18.75">
      <c r="A529" s="437"/>
      <c r="B529" s="441"/>
      <c r="C529" s="439"/>
    </row>
    <row r="530" spans="1:3" ht="18.75">
      <c r="A530" s="437"/>
      <c r="B530" s="441"/>
      <c r="C530" s="439"/>
    </row>
    <row r="531" spans="1:3" ht="18.75">
      <c r="A531" s="437"/>
      <c r="B531" s="441"/>
      <c r="C531" s="439"/>
    </row>
    <row r="532" spans="1:3" ht="18.75">
      <c r="A532" s="437"/>
      <c r="B532" s="441"/>
      <c r="C532" s="439"/>
    </row>
    <row r="533" spans="1:3" ht="18.75">
      <c r="A533" s="437"/>
      <c r="B533" s="441"/>
      <c r="C533" s="439"/>
    </row>
    <row r="534" spans="1:3" ht="18.75">
      <c r="A534" s="437"/>
      <c r="B534" s="441"/>
      <c r="C534" s="439"/>
    </row>
    <row r="535" spans="1:3" ht="18.75">
      <c r="A535" s="437"/>
      <c r="B535" s="441"/>
      <c r="C535" s="439"/>
    </row>
    <row r="536" spans="1:3" ht="18.75">
      <c r="A536" s="437"/>
      <c r="B536" s="441"/>
      <c r="C536" s="439"/>
    </row>
    <row r="537" spans="1:3" ht="18.75">
      <c r="A537" s="437"/>
      <c r="B537" s="441"/>
      <c r="C537" s="439"/>
    </row>
    <row r="538" spans="1:3" ht="18.75">
      <c r="A538" s="437"/>
      <c r="B538" s="441"/>
      <c r="C538" s="439"/>
    </row>
    <row r="539" spans="1:3" ht="18.75">
      <c r="A539" s="437"/>
      <c r="B539" s="441"/>
      <c r="C539" s="439"/>
    </row>
    <row r="540" spans="1:3" ht="18.75">
      <c r="A540" s="437"/>
      <c r="B540" s="441"/>
      <c r="C540" s="439"/>
    </row>
    <row r="541" spans="1:3" ht="18.75">
      <c r="A541" s="437"/>
      <c r="B541" s="441"/>
      <c r="C541" s="439"/>
    </row>
    <row r="542" spans="1:3" ht="18.75">
      <c r="A542" s="437"/>
      <c r="B542" s="441"/>
      <c r="C542" s="439"/>
    </row>
    <row r="543" spans="1:3" ht="18.75">
      <c r="A543" s="437"/>
      <c r="B543" s="441"/>
      <c r="C543" s="439"/>
    </row>
    <row r="544" spans="1:3" ht="18.75">
      <c r="A544" s="437"/>
      <c r="B544" s="441"/>
      <c r="C544" s="439"/>
    </row>
    <row r="545" spans="1:3" ht="18.75">
      <c r="A545" s="437"/>
      <c r="B545" s="441"/>
      <c r="C545" s="439"/>
    </row>
    <row r="546" spans="1:3" ht="18.75">
      <c r="A546" s="437"/>
      <c r="B546" s="441"/>
      <c r="C546" s="439"/>
    </row>
    <row r="547" spans="1:3" ht="18.75">
      <c r="A547" s="437"/>
      <c r="B547" s="441"/>
      <c r="C547" s="439"/>
    </row>
    <row r="548" spans="1:3" ht="18.75">
      <c r="A548" s="437"/>
      <c r="B548" s="441"/>
      <c r="C548" s="439"/>
    </row>
    <row r="549" spans="1:3" ht="18.75">
      <c r="A549" s="437"/>
      <c r="B549" s="441"/>
      <c r="C549" s="439"/>
    </row>
    <row r="550" spans="1:3" ht="18.75">
      <c r="A550" s="437"/>
      <c r="B550" s="441"/>
      <c r="C550" s="439"/>
    </row>
    <row r="551" spans="1:3" ht="18.75">
      <c r="A551" s="437"/>
      <c r="B551" s="441"/>
      <c r="C551" s="439"/>
    </row>
    <row r="552" spans="1:3" ht="18.75">
      <c r="A552" s="437"/>
      <c r="B552" s="441"/>
      <c r="C552" s="439"/>
    </row>
    <row r="553" spans="1:3" ht="18.75">
      <c r="A553" s="437"/>
      <c r="B553" s="441"/>
      <c r="C553" s="439"/>
    </row>
    <row r="554" spans="1:3" ht="18.75">
      <c r="A554" s="437"/>
      <c r="B554" s="441"/>
      <c r="C554" s="439"/>
    </row>
    <row r="555" spans="1:3" ht="18.75">
      <c r="A555" s="437"/>
      <c r="B555" s="441"/>
      <c r="C555" s="439"/>
    </row>
    <row r="556" spans="1:3" ht="18.75">
      <c r="A556" s="437"/>
      <c r="B556" s="441"/>
      <c r="C556" s="439"/>
    </row>
    <row r="557" spans="1:3" ht="18.75">
      <c r="A557" s="437"/>
      <c r="B557" s="441"/>
      <c r="C557" s="439"/>
    </row>
    <row r="558" spans="1:3" ht="18.75">
      <c r="A558" s="437"/>
      <c r="B558" s="441"/>
      <c r="C558" s="439"/>
    </row>
    <row r="559" spans="1:3" ht="18.75">
      <c r="A559" s="437"/>
      <c r="B559" s="441"/>
      <c r="C559" s="439"/>
    </row>
    <row r="560" spans="1:3" ht="18.75">
      <c r="A560" s="437"/>
      <c r="B560" s="441"/>
      <c r="C560" s="439"/>
    </row>
    <row r="561" spans="1:3" ht="18.75">
      <c r="A561" s="437"/>
      <c r="B561" s="441"/>
      <c r="C561" s="439"/>
    </row>
    <row r="562" spans="1:3" ht="18.75">
      <c r="A562" s="437"/>
      <c r="B562" s="441"/>
      <c r="C562" s="439"/>
    </row>
    <row r="563" spans="1:3" ht="18.75">
      <c r="A563" s="437"/>
      <c r="B563" s="441"/>
      <c r="C563" s="439"/>
    </row>
    <row r="564" spans="1:3" ht="18.75">
      <c r="A564" s="437"/>
      <c r="B564" s="441"/>
      <c r="C564" s="439"/>
    </row>
    <row r="565" spans="1:3" ht="18.75">
      <c r="A565" s="437"/>
      <c r="B565" s="441"/>
      <c r="C565" s="439"/>
    </row>
    <row r="566" spans="1:3" ht="18.75">
      <c r="A566" s="437"/>
      <c r="B566" s="441"/>
      <c r="C566" s="439"/>
    </row>
    <row r="567" spans="1:3" ht="18.75">
      <c r="A567" s="437"/>
      <c r="B567" s="441"/>
      <c r="C567" s="439"/>
    </row>
    <row r="568" spans="1:3" ht="18.75">
      <c r="A568" s="437"/>
      <c r="B568" s="441"/>
      <c r="C568" s="439"/>
    </row>
    <row r="569" spans="1:3" ht="18.75">
      <c r="A569" s="437"/>
      <c r="B569" s="441"/>
      <c r="C569" s="439"/>
    </row>
    <row r="570" spans="1:3" ht="18.75">
      <c r="A570" s="437"/>
      <c r="B570" s="441"/>
      <c r="C570" s="439"/>
    </row>
    <row r="571" spans="1:3" ht="18.75">
      <c r="A571" s="437"/>
      <c r="B571" s="441"/>
      <c r="C571" s="439"/>
    </row>
    <row r="572" spans="1:3" ht="18.75">
      <c r="A572" s="437"/>
      <c r="B572" s="441"/>
      <c r="C572" s="439"/>
    </row>
    <row r="573" spans="1:3" ht="18.75">
      <c r="A573" s="437"/>
      <c r="B573" s="441"/>
      <c r="C573" s="439"/>
    </row>
    <row r="574" spans="1:3" ht="18.75">
      <c r="A574" s="437"/>
      <c r="B574" s="441"/>
      <c r="C574" s="439"/>
    </row>
    <row r="575" spans="1:3" ht="18.75">
      <c r="A575" s="437"/>
      <c r="B575" s="441"/>
      <c r="C575" s="439"/>
    </row>
    <row r="576" spans="1:3" ht="18.75">
      <c r="A576" s="437"/>
      <c r="B576" s="441"/>
      <c r="C576" s="439"/>
    </row>
    <row r="577" spans="1:2" ht="18.75">
      <c r="A577" s="201"/>
      <c r="B577" s="202"/>
    </row>
    <row r="578" spans="1:2" ht="18.75">
      <c r="A578" s="201"/>
      <c r="B578" s="202"/>
    </row>
    <row r="579" spans="1:2" ht="18.75">
      <c r="A579" s="201"/>
      <c r="B579" s="202"/>
    </row>
    <row r="580" spans="1:2" ht="18.75">
      <c r="A580" s="201"/>
      <c r="B580" s="202"/>
    </row>
    <row r="581" spans="1:2" ht="18.75">
      <c r="A581" s="201"/>
      <c r="B581" s="202"/>
    </row>
    <row r="582" spans="1:2" ht="18.75">
      <c r="A582" s="201"/>
      <c r="B582" s="202"/>
    </row>
    <row r="583" spans="1:2" ht="18.75">
      <c r="A583" s="201"/>
      <c r="B583" s="202"/>
    </row>
    <row r="584" spans="1:2" ht="18.75">
      <c r="A584" s="201"/>
      <c r="B584" s="202"/>
    </row>
    <row r="585" spans="1:2" ht="18.75">
      <c r="A585" s="201"/>
      <c r="B585" s="202"/>
    </row>
    <row r="586" spans="1:2" ht="18.75">
      <c r="A586" s="201"/>
      <c r="B586" s="202"/>
    </row>
    <row r="587" spans="1:2" ht="18.75">
      <c r="A587" s="201"/>
      <c r="B587" s="202"/>
    </row>
    <row r="588" spans="1:2" ht="18.75">
      <c r="A588" s="201"/>
      <c r="B588" s="202"/>
    </row>
    <row r="589" spans="1:2" ht="18.75">
      <c r="A589" s="201"/>
      <c r="B589" s="202"/>
    </row>
    <row r="590" spans="1:2" ht="18.75">
      <c r="A590" s="201"/>
      <c r="B590" s="202"/>
    </row>
    <row r="591" spans="1:2" ht="18.75">
      <c r="A591" s="201"/>
      <c r="B591" s="202"/>
    </row>
    <row r="592" spans="1:2" ht="18.75">
      <c r="A592" s="201"/>
      <c r="B592" s="202"/>
    </row>
    <row r="593" spans="1:2" ht="18.75">
      <c r="A593" s="201"/>
      <c r="B593" s="202"/>
    </row>
    <row r="594" spans="1:2" ht="18.75">
      <c r="A594" s="201"/>
      <c r="B594" s="202"/>
    </row>
    <row r="595" spans="1:2" ht="18.75">
      <c r="A595" s="201"/>
      <c r="B595" s="202"/>
    </row>
    <row r="596" spans="1:2" ht="18.75">
      <c r="A596" s="201"/>
      <c r="B596" s="202"/>
    </row>
    <row r="597" spans="1:2" ht="18.75">
      <c r="A597" s="201"/>
      <c r="B597" s="202"/>
    </row>
    <row r="598" spans="1:2" ht="18.75">
      <c r="A598" s="201"/>
      <c r="B598" s="202"/>
    </row>
    <row r="599" spans="1:2" ht="18.75">
      <c r="A599" s="201"/>
      <c r="B599" s="202"/>
    </row>
    <row r="600" spans="1:2" ht="18.75">
      <c r="A600" s="201"/>
      <c r="B600" s="202"/>
    </row>
    <row r="601" spans="1:2" ht="18.75">
      <c r="A601" s="201"/>
      <c r="B601" s="202"/>
    </row>
    <row r="602" spans="1:2" ht="18.75">
      <c r="A602" s="201"/>
      <c r="B602" s="202"/>
    </row>
    <row r="603" spans="1:2" ht="18.75">
      <c r="A603" s="201"/>
      <c r="B603" s="202"/>
    </row>
    <row r="604" spans="1:2" ht="18.75">
      <c r="A604" s="201"/>
      <c r="B604" s="202"/>
    </row>
    <row r="605" spans="1:2" ht="18.75">
      <c r="A605" s="201"/>
      <c r="B605" s="202"/>
    </row>
    <row r="606" spans="1:2" ht="18.75">
      <c r="A606" s="201"/>
      <c r="B606" s="202"/>
    </row>
    <row r="607" spans="1:2" ht="18.75">
      <c r="A607" s="201"/>
      <c r="B607" s="202"/>
    </row>
    <row r="608" spans="1:2" ht="18.75">
      <c r="A608" s="201"/>
      <c r="B608" s="202"/>
    </row>
    <row r="609" spans="1:2" ht="18.75">
      <c r="A609" s="201"/>
      <c r="B609" s="202"/>
    </row>
    <row r="610" spans="1:2" ht="18.75">
      <c r="A610" s="201"/>
      <c r="B610" s="202"/>
    </row>
    <row r="611" spans="1:2" ht="18.75">
      <c r="A611" s="201"/>
      <c r="B611" s="202"/>
    </row>
    <row r="612" spans="1:2" ht="18.75">
      <c r="A612" s="201"/>
      <c r="B612" s="202"/>
    </row>
    <row r="613" spans="1:2" ht="18.75">
      <c r="A613" s="201"/>
      <c r="B613" s="202"/>
    </row>
    <row r="614" spans="1:2" ht="18.75">
      <c r="A614" s="201"/>
      <c r="B614" s="202"/>
    </row>
    <row r="615" spans="1:2" ht="18.75">
      <c r="A615" s="201"/>
      <c r="B615" s="202"/>
    </row>
    <row r="616" spans="1:2" ht="18.75">
      <c r="A616" s="201"/>
      <c r="B616" s="202"/>
    </row>
    <row r="617" spans="1:2" ht="18.75">
      <c r="A617" s="201"/>
      <c r="B617" s="202"/>
    </row>
    <row r="618" spans="1:2" ht="18.75">
      <c r="A618" s="201"/>
      <c r="B618" s="202"/>
    </row>
    <row r="619" spans="1:2" ht="18.75">
      <c r="A619" s="201"/>
      <c r="B619" s="202"/>
    </row>
  </sheetData>
  <mergeCells count="6">
    <mergeCell ref="A122:B122"/>
    <mergeCell ref="A10:B10"/>
    <mergeCell ref="A1:Y1"/>
    <mergeCell ref="A2:Y2"/>
    <mergeCell ref="A3:Y3"/>
    <mergeCell ref="A7:Y7"/>
  </mergeCells>
  <printOptions horizontalCentered="1"/>
  <pageMargins left="0.3937007874015748" right="0.31496062992125984" top="0.5905511811023623" bottom="0.5905511811023623" header="0.2755905511811024" footer="0.3937007874015748"/>
  <pageSetup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Y417"/>
  <sheetViews>
    <sheetView showGridLines="0" view="pageBreakPreview" zoomScaleSheetLayoutView="100" workbookViewId="0" topLeftCell="A402">
      <selection activeCell="B402" sqref="B1:C16384"/>
    </sheetView>
  </sheetViews>
  <sheetFormatPr defaultColWidth="9.00390625" defaultRowHeight="12.75" outlineLevelRow="1"/>
  <cols>
    <col min="1" max="1" width="5.375" style="269" customWidth="1"/>
    <col min="2" max="2" width="72.875" style="269" customWidth="1"/>
    <col min="3" max="3" width="13.75390625" style="320" customWidth="1"/>
  </cols>
  <sheetData>
    <row r="1" spans="1:3" s="255" customFormat="1" ht="18.75">
      <c r="A1" s="258"/>
      <c r="B1" s="258"/>
      <c r="C1" s="256" t="s">
        <v>873</v>
      </c>
    </row>
    <row r="2" spans="1:3" s="255" customFormat="1" ht="37.5" customHeight="1">
      <c r="A2" s="258"/>
      <c r="B2" s="626" t="s">
        <v>956</v>
      </c>
      <c r="C2" s="626"/>
    </row>
    <row r="3" spans="1:3" s="262" customFormat="1" ht="31.5">
      <c r="A3" s="216" t="s">
        <v>586</v>
      </c>
      <c r="B3" s="254" t="s">
        <v>587</v>
      </c>
      <c r="C3" s="216" t="s">
        <v>204</v>
      </c>
    </row>
    <row r="4" spans="1:3" s="206" customFormat="1" ht="18.75">
      <c r="A4" s="627" t="s">
        <v>9</v>
      </c>
      <c r="B4" s="627"/>
      <c r="C4" s="627"/>
    </row>
    <row r="5" spans="1:3" s="206" customFormat="1" ht="18.75">
      <c r="A5" s="263">
        <v>1</v>
      </c>
      <c r="B5" s="228" t="s">
        <v>560</v>
      </c>
      <c r="C5" s="301"/>
    </row>
    <row r="6" spans="1:3" s="206" customFormat="1" ht="37.5">
      <c r="A6" s="217"/>
      <c r="B6" s="229" t="s">
        <v>1010</v>
      </c>
      <c r="C6" s="302">
        <v>14000</v>
      </c>
    </row>
    <row r="7" spans="1:3" s="206" customFormat="1" ht="18.75">
      <c r="A7" s="264"/>
      <c r="B7" s="230" t="s">
        <v>562</v>
      </c>
      <c r="C7" s="303">
        <f>SUM(C6:C6)</f>
        <v>14000</v>
      </c>
    </row>
    <row r="8" spans="1:3" s="206" customFormat="1" ht="18.75">
      <c r="A8" s="264">
        <v>2</v>
      </c>
      <c r="B8" s="228" t="s">
        <v>563</v>
      </c>
      <c r="C8" s="301"/>
    </row>
    <row r="9" spans="1:3" s="206" customFormat="1" ht="37.5">
      <c r="A9" s="217"/>
      <c r="B9" s="229" t="s">
        <v>1012</v>
      </c>
      <c r="C9" s="302">
        <v>3800</v>
      </c>
    </row>
    <row r="10" spans="1:3" s="206" customFormat="1" ht="37.5">
      <c r="A10" s="217"/>
      <c r="B10" s="229" t="s">
        <v>1011</v>
      </c>
      <c r="C10" s="302">
        <v>1950</v>
      </c>
    </row>
    <row r="11" spans="1:3" s="206" customFormat="1" ht="18.75">
      <c r="A11" s="264"/>
      <c r="B11" s="230" t="s">
        <v>564</v>
      </c>
      <c r="C11" s="303">
        <f>SUM(C9:C10)</f>
        <v>5750</v>
      </c>
    </row>
    <row r="12" spans="1:3" s="206" customFormat="1" ht="18.75">
      <c r="A12" s="263">
        <v>3</v>
      </c>
      <c r="B12" s="228" t="s">
        <v>565</v>
      </c>
      <c r="C12" s="301"/>
    </row>
    <row r="13" spans="1:3" s="206" customFormat="1" ht="18.75">
      <c r="A13" s="217"/>
      <c r="B13" s="229" t="s">
        <v>1013</v>
      </c>
      <c r="C13" s="302">
        <v>2600</v>
      </c>
    </row>
    <row r="14" spans="1:3" s="206" customFormat="1" ht="18.75">
      <c r="A14" s="264"/>
      <c r="B14" s="230" t="s">
        <v>564</v>
      </c>
      <c r="C14" s="303">
        <f>SUM(C13:C13)</f>
        <v>2600</v>
      </c>
    </row>
    <row r="15" spans="1:3" s="206" customFormat="1" ht="18.75">
      <c r="A15" s="263">
        <v>4</v>
      </c>
      <c r="B15" s="228" t="s">
        <v>569</v>
      </c>
      <c r="C15" s="301"/>
    </row>
    <row r="16" spans="1:3" s="206" customFormat="1" ht="18.75">
      <c r="A16" s="217"/>
      <c r="B16" s="270" t="s">
        <v>1014</v>
      </c>
      <c r="C16" s="302">
        <v>2000</v>
      </c>
    </row>
    <row r="17" spans="1:3" s="206" customFormat="1" ht="18.75">
      <c r="A17" s="217"/>
      <c r="B17" s="270" t="s">
        <v>589</v>
      </c>
      <c r="C17" s="302">
        <v>890</v>
      </c>
    </row>
    <row r="18" spans="1:3" s="206" customFormat="1" ht="18.75">
      <c r="A18" s="264"/>
      <c r="B18" s="248" t="s">
        <v>562</v>
      </c>
      <c r="C18" s="303">
        <f>SUM(C16:C17)</f>
        <v>2890</v>
      </c>
    </row>
    <row r="19" spans="1:3" s="206" customFormat="1" ht="18.75">
      <c r="A19" s="263">
        <v>5</v>
      </c>
      <c r="B19" s="228" t="s">
        <v>575</v>
      </c>
      <c r="C19" s="304"/>
    </row>
    <row r="20" spans="1:3" s="206" customFormat="1" ht="18.75">
      <c r="A20" s="264"/>
      <c r="B20" s="229" t="s">
        <v>590</v>
      </c>
      <c r="C20" s="302">
        <v>10100</v>
      </c>
    </row>
    <row r="21" spans="1:3" s="206" customFormat="1" ht="18.75">
      <c r="A21" s="264"/>
      <c r="B21" s="229" t="s">
        <v>591</v>
      </c>
      <c r="C21" s="302">
        <v>2800</v>
      </c>
    </row>
    <row r="22" spans="1:3" s="206" customFormat="1" ht="18.75">
      <c r="A22" s="264"/>
      <c r="B22" s="229" t="s">
        <v>592</v>
      </c>
      <c r="C22" s="302">
        <v>1750</v>
      </c>
    </row>
    <row r="23" spans="1:3" s="206" customFormat="1" ht="18.75">
      <c r="A23" s="264"/>
      <c r="B23" s="229" t="s">
        <v>593</v>
      </c>
      <c r="C23" s="302">
        <v>1600</v>
      </c>
    </row>
    <row r="24" spans="1:3" s="206" customFormat="1" ht="18.75">
      <c r="A24" s="264"/>
      <c r="B24" s="229" t="s">
        <v>594</v>
      </c>
      <c r="C24" s="302">
        <v>2400</v>
      </c>
    </row>
    <row r="25" spans="1:3" s="206" customFormat="1" ht="18.75">
      <c r="A25" s="264"/>
      <c r="B25" s="229" t="s">
        <v>595</v>
      </c>
      <c r="C25" s="302">
        <v>2600</v>
      </c>
    </row>
    <row r="26" spans="1:3" s="206" customFormat="1" ht="18.75">
      <c r="A26" s="264"/>
      <c r="B26" s="230" t="s">
        <v>564</v>
      </c>
      <c r="C26" s="303">
        <f>SUM(C20:C25)</f>
        <v>21250</v>
      </c>
    </row>
    <row r="27" spans="1:3" s="206" customFormat="1" ht="18.75">
      <c r="A27" s="263">
        <v>6</v>
      </c>
      <c r="B27" s="228" t="s">
        <v>579</v>
      </c>
      <c r="C27" s="304"/>
    </row>
    <row r="28" spans="1:3" s="206" customFormat="1" ht="18.75">
      <c r="A28" s="264"/>
      <c r="B28" s="229" t="s">
        <v>596</v>
      </c>
      <c r="C28" s="305">
        <v>5900</v>
      </c>
    </row>
    <row r="29" spans="1:3" s="206" customFormat="1" ht="37.5">
      <c r="A29" s="264"/>
      <c r="B29" s="229" t="s">
        <v>941</v>
      </c>
      <c r="C29" s="302">
        <v>3600</v>
      </c>
    </row>
    <row r="30" spans="1:3" s="206" customFormat="1" ht="37.5">
      <c r="A30" s="264"/>
      <c r="B30" s="229" t="s">
        <v>942</v>
      </c>
      <c r="C30" s="302">
        <v>18000</v>
      </c>
    </row>
    <row r="31" spans="1:3" s="206" customFormat="1" ht="18.75">
      <c r="A31" s="264"/>
      <c r="B31" s="229" t="s">
        <v>943</v>
      </c>
      <c r="C31" s="302">
        <v>4000</v>
      </c>
    </row>
    <row r="32" spans="1:3" s="206" customFormat="1" ht="37.5">
      <c r="A32" s="264"/>
      <c r="B32" s="229" t="s">
        <v>1035</v>
      </c>
      <c r="C32" s="302">
        <v>7000</v>
      </c>
    </row>
    <row r="33" spans="1:3" s="206" customFormat="1" ht="18.75">
      <c r="A33" s="264"/>
      <c r="B33" s="230" t="s">
        <v>564</v>
      </c>
      <c r="C33" s="303">
        <f>SUM(C28:C32)</f>
        <v>38500</v>
      </c>
    </row>
    <row r="34" spans="1:3" s="206" customFormat="1" ht="18.75">
      <c r="A34" s="263">
        <v>7</v>
      </c>
      <c r="B34" s="228" t="s">
        <v>580</v>
      </c>
      <c r="C34" s="301"/>
    </row>
    <row r="35" spans="1:3" s="206" customFormat="1" ht="18.75">
      <c r="A35" s="217"/>
      <c r="B35" s="229" t="s">
        <v>1036</v>
      </c>
      <c r="C35" s="302">
        <v>3500</v>
      </c>
    </row>
    <row r="36" spans="1:3" s="206" customFormat="1" ht="18.75">
      <c r="A36" s="217"/>
      <c r="B36" s="271" t="s">
        <v>1037</v>
      </c>
      <c r="C36" s="302">
        <v>4000</v>
      </c>
    </row>
    <row r="37" spans="1:3" s="206" customFormat="1" ht="18.75">
      <c r="A37" s="264"/>
      <c r="B37" s="230" t="s">
        <v>562</v>
      </c>
      <c r="C37" s="303">
        <f>SUM(C35:C36)</f>
        <v>7500</v>
      </c>
    </row>
    <row r="38" spans="1:3" s="206" customFormat="1" ht="18.75">
      <c r="A38" s="263">
        <v>8</v>
      </c>
      <c r="B38" s="228" t="s">
        <v>582</v>
      </c>
      <c r="C38" s="304"/>
    </row>
    <row r="39" spans="1:3" s="206" customFormat="1" ht="18.75">
      <c r="A39" s="217"/>
      <c r="B39" s="229" t="s">
        <v>606</v>
      </c>
      <c r="C39" s="302">
        <v>3000</v>
      </c>
    </row>
    <row r="40" spans="1:3" s="206" customFormat="1" ht="37.5">
      <c r="A40" s="231"/>
      <c r="B40" s="229" t="s">
        <v>260</v>
      </c>
      <c r="C40" s="302">
        <v>2148</v>
      </c>
    </row>
    <row r="41" spans="1:3" s="206" customFormat="1" ht="18.75">
      <c r="A41" s="264"/>
      <c r="B41" s="230" t="s">
        <v>562</v>
      </c>
      <c r="C41" s="303">
        <f>SUM(C39:C40)</f>
        <v>5148</v>
      </c>
    </row>
    <row r="42" spans="1:3" s="206" customFormat="1" ht="18.75">
      <c r="A42" s="263">
        <v>9</v>
      </c>
      <c r="B42" s="228" t="s">
        <v>583</v>
      </c>
      <c r="C42" s="304"/>
    </row>
    <row r="43" spans="1:3" s="206" customFormat="1" ht="36" customHeight="1">
      <c r="A43" s="217"/>
      <c r="B43" s="229" t="s">
        <v>261</v>
      </c>
      <c r="C43" s="302">
        <v>15000</v>
      </c>
    </row>
    <row r="44" spans="1:3" s="206" customFormat="1" ht="18.75">
      <c r="A44" s="264"/>
      <c r="B44" s="230" t="s">
        <v>562</v>
      </c>
      <c r="C44" s="303">
        <f>SUM(C43:C43)</f>
        <v>15000</v>
      </c>
    </row>
    <row r="45" spans="1:3" s="206" customFormat="1" ht="18.75">
      <c r="A45" s="263">
        <v>10</v>
      </c>
      <c r="B45" s="228" t="s">
        <v>584</v>
      </c>
      <c r="C45" s="301"/>
    </row>
    <row r="46" spans="1:3" s="206" customFormat="1" ht="20.25" customHeight="1">
      <c r="A46" s="217"/>
      <c r="B46" s="249" t="s">
        <v>262</v>
      </c>
      <c r="C46" s="302">
        <v>7000</v>
      </c>
    </row>
    <row r="47" spans="1:3" s="206" customFormat="1" ht="18.75">
      <c r="A47" s="217"/>
      <c r="B47" s="249" t="s">
        <v>263</v>
      </c>
      <c r="C47" s="302">
        <v>5000</v>
      </c>
    </row>
    <row r="48" spans="1:3" s="206" customFormat="1" ht="18.75">
      <c r="A48" s="264"/>
      <c r="B48" s="230" t="s">
        <v>562</v>
      </c>
      <c r="C48" s="303">
        <f>SUM(C46:C47)</f>
        <v>12000</v>
      </c>
    </row>
    <row r="49" spans="1:3" s="206" customFormat="1" ht="18.75">
      <c r="A49" s="264"/>
      <c r="B49" s="232" t="s">
        <v>240</v>
      </c>
      <c r="C49" s="303">
        <f>C48+C44+C41+C37+C33+C26+C18+C14+C11+C7</f>
        <v>124638</v>
      </c>
    </row>
    <row r="50" spans="1:3" s="204" customFormat="1" ht="18.75" hidden="1" outlineLevel="1">
      <c r="A50" s="627" t="s">
        <v>403</v>
      </c>
      <c r="B50" s="627"/>
      <c r="C50" s="627"/>
    </row>
    <row r="51" spans="1:3" s="206" customFormat="1" ht="18.75" hidden="1" outlineLevel="1">
      <c r="A51" s="263">
        <v>1</v>
      </c>
      <c r="B51" s="228" t="s">
        <v>404</v>
      </c>
      <c r="C51" s="301"/>
    </row>
    <row r="52" spans="1:3" s="207" customFormat="1" ht="18.75" hidden="1" outlineLevel="1">
      <c r="A52" s="217"/>
      <c r="B52" s="231" t="s">
        <v>1015</v>
      </c>
      <c r="C52" s="302">
        <v>3500</v>
      </c>
    </row>
    <row r="53" spans="1:3" s="207" customFormat="1" ht="18.75" hidden="1" outlineLevel="1">
      <c r="A53" s="217"/>
      <c r="B53" s="232" t="s">
        <v>564</v>
      </c>
      <c r="C53" s="303">
        <f>SUM(C52)</f>
        <v>3500</v>
      </c>
    </row>
    <row r="54" spans="1:3" s="206" customFormat="1" ht="18.75" hidden="1" outlineLevel="1">
      <c r="A54" s="263">
        <v>2</v>
      </c>
      <c r="B54" s="228" t="s">
        <v>735</v>
      </c>
      <c r="C54" s="301"/>
    </row>
    <row r="55" spans="1:3" s="207" customFormat="1" ht="37.5" hidden="1" outlineLevel="1">
      <c r="A55" s="217"/>
      <c r="B55" s="231" t="s">
        <v>756</v>
      </c>
      <c r="C55" s="302">
        <v>4400</v>
      </c>
    </row>
    <row r="56" spans="1:3" s="207" customFormat="1" ht="37.5" hidden="1" outlineLevel="1">
      <c r="A56" s="217"/>
      <c r="B56" s="231" t="s">
        <v>81</v>
      </c>
      <c r="C56" s="302">
        <v>8000</v>
      </c>
    </row>
    <row r="57" spans="1:3" s="206" customFormat="1" ht="18.75" hidden="1" outlineLevel="1">
      <c r="A57" s="264"/>
      <c r="B57" s="232" t="s">
        <v>564</v>
      </c>
      <c r="C57" s="303">
        <f>SUM(C55:C56)</f>
        <v>12400</v>
      </c>
    </row>
    <row r="58" spans="1:3" s="206" customFormat="1" ht="18.75" hidden="1" outlineLevel="1">
      <c r="A58" s="263">
        <v>3</v>
      </c>
      <c r="B58" s="228" t="s">
        <v>736</v>
      </c>
      <c r="C58" s="301"/>
    </row>
    <row r="59" spans="1:3" s="207" customFormat="1" ht="56.25" hidden="1" outlineLevel="1">
      <c r="A59" s="217"/>
      <c r="B59" s="231" t="s">
        <v>759</v>
      </c>
      <c r="C59" s="302">
        <v>500</v>
      </c>
    </row>
    <row r="60" spans="1:3" s="207" customFormat="1" ht="18.75" hidden="1" outlineLevel="1">
      <c r="A60" s="217"/>
      <c r="B60" s="233" t="s">
        <v>758</v>
      </c>
      <c r="C60" s="302">
        <v>7789</v>
      </c>
    </row>
    <row r="61" spans="1:3" s="207" customFormat="1" ht="45.75" customHeight="1" hidden="1" outlineLevel="1">
      <c r="A61" s="217"/>
      <c r="B61" s="233" t="s">
        <v>757</v>
      </c>
      <c r="C61" s="302">
        <v>1000</v>
      </c>
    </row>
    <row r="62" spans="1:3" s="206" customFormat="1" ht="18.75" hidden="1" outlineLevel="1">
      <c r="A62" s="264"/>
      <c r="B62" s="232" t="s">
        <v>564</v>
      </c>
      <c r="C62" s="303">
        <f>SUM(C59:C61)</f>
        <v>9289</v>
      </c>
    </row>
    <row r="63" spans="1:3" s="206" customFormat="1" ht="18.75" hidden="1" outlineLevel="1">
      <c r="A63" s="263">
        <v>4</v>
      </c>
      <c r="B63" s="228" t="s">
        <v>737</v>
      </c>
      <c r="C63" s="301"/>
    </row>
    <row r="64" spans="1:3" s="207" customFormat="1" ht="35.25" customHeight="1" hidden="1" outlineLevel="1">
      <c r="A64" s="217"/>
      <c r="B64" s="231" t="s">
        <v>1020</v>
      </c>
      <c r="C64" s="302">
        <v>4750</v>
      </c>
    </row>
    <row r="65" spans="1:3" s="207" customFormat="1" ht="28.5" customHeight="1" hidden="1" outlineLevel="1">
      <c r="A65" s="217"/>
      <c r="B65" s="231" t="s">
        <v>1019</v>
      </c>
      <c r="C65" s="302">
        <v>20000</v>
      </c>
    </row>
    <row r="66" spans="1:3" s="207" customFormat="1" ht="37.5" hidden="1" outlineLevel="1">
      <c r="A66" s="217"/>
      <c r="B66" s="231" t="s">
        <v>1018</v>
      </c>
      <c r="C66" s="302">
        <v>400</v>
      </c>
    </row>
    <row r="67" spans="1:3" s="207" customFormat="1" ht="18.75" hidden="1" outlineLevel="1">
      <c r="A67" s="217"/>
      <c r="B67" s="231" t="s">
        <v>1017</v>
      </c>
      <c r="C67" s="302">
        <v>470</v>
      </c>
    </row>
    <row r="68" spans="1:3" s="207" customFormat="1" ht="18.75" hidden="1" outlineLevel="1">
      <c r="A68" s="217"/>
      <c r="B68" s="231" t="s">
        <v>1016</v>
      </c>
      <c r="C68" s="302">
        <v>470</v>
      </c>
    </row>
    <row r="69" spans="1:3" s="206" customFormat="1" ht="18.75" hidden="1" outlineLevel="1">
      <c r="A69" s="264"/>
      <c r="B69" s="232" t="s">
        <v>562</v>
      </c>
      <c r="C69" s="303">
        <f>SUM(C64:C68)</f>
        <v>26090</v>
      </c>
    </row>
    <row r="70" spans="1:3" s="206" customFormat="1" ht="18.75" hidden="1" outlineLevel="1">
      <c r="A70" s="263">
        <v>5</v>
      </c>
      <c r="B70" s="228" t="s">
        <v>738</v>
      </c>
      <c r="C70" s="301"/>
    </row>
    <row r="71" spans="1:3" s="207" customFormat="1" ht="37.5" hidden="1" outlineLevel="1">
      <c r="A71" s="217"/>
      <c r="B71" s="231" t="s">
        <v>1021</v>
      </c>
      <c r="C71" s="302">
        <v>5400</v>
      </c>
    </row>
    <row r="72" spans="1:3" s="206" customFormat="1" ht="18.75" hidden="1" outlineLevel="1">
      <c r="A72" s="264"/>
      <c r="B72" s="232" t="s">
        <v>562</v>
      </c>
      <c r="C72" s="303">
        <f>SUM(C71:C71)</f>
        <v>5400</v>
      </c>
    </row>
    <row r="73" spans="1:3" s="206" customFormat="1" ht="18.75" hidden="1" outlineLevel="1">
      <c r="A73" s="263">
        <v>6</v>
      </c>
      <c r="B73" s="228" t="s">
        <v>568</v>
      </c>
      <c r="C73" s="301"/>
    </row>
    <row r="74" spans="1:3" s="206" customFormat="1" ht="18.75" hidden="1" outlineLevel="1">
      <c r="A74" s="264"/>
      <c r="B74" s="234" t="s">
        <v>82</v>
      </c>
      <c r="C74" s="302">
        <v>3000</v>
      </c>
    </row>
    <row r="75" spans="1:3" s="207" customFormat="1" ht="64.5" customHeight="1" hidden="1" outlineLevel="1">
      <c r="A75" s="217"/>
      <c r="B75" s="234" t="s">
        <v>1022</v>
      </c>
      <c r="C75" s="302">
        <v>1700</v>
      </c>
    </row>
    <row r="76" spans="1:3" s="206" customFormat="1" ht="15" customHeight="1" hidden="1" outlineLevel="1">
      <c r="A76" s="264"/>
      <c r="B76" s="232" t="s">
        <v>562</v>
      </c>
      <c r="C76" s="303">
        <f>SUM(C74:C75)</f>
        <v>4700</v>
      </c>
    </row>
    <row r="77" spans="1:3" s="206" customFormat="1" ht="18.75" hidden="1" outlineLevel="1">
      <c r="A77" s="264" t="s">
        <v>437</v>
      </c>
      <c r="B77" s="232" t="s">
        <v>739</v>
      </c>
      <c r="C77" s="303"/>
    </row>
    <row r="78" spans="1:3" s="207" customFormat="1" ht="18.75" hidden="1" outlineLevel="1">
      <c r="A78" s="217"/>
      <c r="B78" s="231"/>
      <c r="C78" s="302"/>
    </row>
    <row r="79" spans="1:3" s="207" customFormat="1" ht="18.75" hidden="1" outlineLevel="1">
      <c r="A79" s="263">
        <v>7</v>
      </c>
      <c r="B79" s="228" t="s">
        <v>569</v>
      </c>
      <c r="C79" s="304"/>
    </row>
    <row r="80" spans="1:3" s="207" customFormat="1" ht="37.5" hidden="1" outlineLevel="1">
      <c r="A80" s="217"/>
      <c r="B80" s="233" t="s">
        <v>83</v>
      </c>
      <c r="C80" s="302">
        <v>4000</v>
      </c>
    </row>
    <row r="81" spans="1:3" s="206" customFormat="1" ht="18.75" hidden="1" outlineLevel="1">
      <c r="A81" s="264"/>
      <c r="B81" s="232" t="s">
        <v>564</v>
      </c>
      <c r="C81" s="303">
        <f>SUM(C80)</f>
        <v>4000</v>
      </c>
    </row>
    <row r="82" spans="1:3" s="207" customFormat="1" ht="18.75" hidden="1" outlineLevel="1">
      <c r="A82" s="263">
        <v>8</v>
      </c>
      <c r="B82" s="228" t="s">
        <v>538</v>
      </c>
      <c r="C82" s="304"/>
    </row>
    <row r="83" spans="1:3" s="207" customFormat="1" ht="49.5" customHeight="1" hidden="1" outlineLevel="1">
      <c r="A83" s="217"/>
      <c r="B83" s="231" t="s">
        <v>84</v>
      </c>
      <c r="C83" s="302">
        <v>5000</v>
      </c>
    </row>
    <row r="84" spans="1:3" s="206" customFormat="1" ht="18.75" hidden="1" outlineLevel="1">
      <c r="A84" s="264"/>
      <c r="B84" s="232" t="s">
        <v>562</v>
      </c>
      <c r="C84" s="303">
        <f>C83</f>
        <v>5000</v>
      </c>
    </row>
    <row r="85" spans="1:3" s="211" customFormat="1" ht="18.75" hidden="1" outlineLevel="1">
      <c r="A85" s="263">
        <v>9</v>
      </c>
      <c r="B85" s="228" t="s">
        <v>575</v>
      </c>
      <c r="C85" s="301"/>
    </row>
    <row r="86" spans="1:3" s="207" customFormat="1" ht="18.75" hidden="1" outlineLevel="1">
      <c r="A86" s="217"/>
      <c r="B86" s="231" t="s">
        <v>85</v>
      </c>
      <c r="C86" s="302">
        <v>9100</v>
      </c>
    </row>
    <row r="87" spans="1:3" s="207" customFormat="1" ht="37.5" hidden="1" outlineLevel="1">
      <c r="A87" s="217"/>
      <c r="B87" s="231" t="s">
        <v>86</v>
      </c>
      <c r="C87" s="302">
        <v>590</v>
      </c>
    </row>
    <row r="88" spans="1:3" s="206" customFormat="1" ht="18.75" hidden="1" outlineLevel="1">
      <c r="A88" s="264"/>
      <c r="B88" s="232" t="s">
        <v>564</v>
      </c>
      <c r="C88" s="303">
        <f>SUM(C86:C87)</f>
        <v>9690</v>
      </c>
    </row>
    <row r="89" spans="1:3" s="207" customFormat="1" ht="18.75" hidden="1" outlineLevel="1">
      <c r="A89" s="263">
        <v>10</v>
      </c>
      <c r="B89" s="228" t="s">
        <v>576</v>
      </c>
      <c r="C89" s="304"/>
    </row>
    <row r="90" spans="1:3" s="207" customFormat="1" ht="48.75" customHeight="1" hidden="1" outlineLevel="1">
      <c r="A90" s="217"/>
      <c r="B90" s="233" t="s">
        <v>87</v>
      </c>
      <c r="C90" s="302">
        <v>3900</v>
      </c>
    </row>
    <row r="91" spans="1:3" s="206" customFormat="1" ht="18.75" hidden="1" outlineLevel="1">
      <c r="A91" s="264"/>
      <c r="B91" s="232" t="s">
        <v>564</v>
      </c>
      <c r="C91" s="303">
        <f>SUM(C90:C90)</f>
        <v>3900</v>
      </c>
    </row>
    <row r="92" spans="1:3" s="206" customFormat="1" ht="18.75" hidden="1" outlineLevel="1">
      <c r="A92" s="264" t="s">
        <v>443</v>
      </c>
      <c r="B92" s="232" t="s">
        <v>578</v>
      </c>
      <c r="C92" s="303"/>
    </row>
    <row r="93" spans="1:3" s="207" customFormat="1" ht="18.75" hidden="1" outlineLevel="1">
      <c r="A93" s="217"/>
      <c r="B93" s="231"/>
      <c r="C93" s="302"/>
    </row>
    <row r="94" spans="1:3" s="207" customFormat="1" ht="18.75" hidden="1" outlineLevel="1">
      <c r="A94" s="263">
        <v>11</v>
      </c>
      <c r="B94" s="228" t="s">
        <v>577</v>
      </c>
      <c r="C94" s="304"/>
    </row>
    <row r="95" spans="1:3" s="207" customFormat="1" ht="37.5" hidden="1" outlineLevel="1">
      <c r="A95" s="217"/>
      <c r="B95" s="234" t="s">
        <v>91</v>
      </c>
      <c r="C95" s="302">
        <v>4800</v>
      </c>
    </row>
    <row r="96" spans="1:3" s="207" customFormat="1" ht="18.75" hidden="1" outlineLevel="1">
      <c r="A96" s="217"/>
      <c r="B96" s="234" t="s">
        <v>90</v>
      </c>
      <c r="C96" s="302">
        <v>4800</v>
      </c>
    </row>
    <row r="97" spans="1:3" s="207" customFormat="1" ht="18.75" hidden="1" outlineLevel="1">
      <c r="A97" s="217"/>
      <c r="B97" s="234" t="s">
        <v>89</v>
      </c>
      <c r="C97" s="302">
        <v>2000</v>
      </c>
    </row>
    <row r="98" spans="1:3" s="207" customFormat="1" ht="37.5" hidden="1" outlineLevel="1">
      <c r="A98" s="217"/>
      <c r="B98" s="234" t="s">
        <v>88</v>
      </c>
      <c r="C98" s="302">
        <v>4800</v>
      </c>
    </row>
    <row r="99" spans="1:3" s="207" customFormat="1" ht="18.75" hidden="1" outlineLevel="1">
      <c r="A99" s="217"/>
      <c r="B99" s="232" t="s">
        <v>564</v>
      </c>
      <c r="C99" s="303">
        <f>SUM(C95:C98)</f>
        <v>16400</v>
      </c>
    </row>
    <row r="100" spans="1:3" s="207" customFormat="1" ht="18.75" hidden="1" outlineLevel="1">
      <c r="A100" s="263">
        <v>12</v>
      </c>
      <c r="B100" s="228" t="s">
        <v>539</v>
      </c>
      <c r="C100" s="301"/>
    </row>
    <row r="101" spans="1:3" s="207" customFormat="1" ht="18.75" hidden="1" outlineLevel="1">
      <c r="A101" s="217"/>
      <c r="B101" s="231" t="s">
        <v>462</v>
      </c>
      <c r="C101" s="302">
        <v>3000</v>
      </c>
    </row>
    <row r="102" spans="1:3" s="207" customFormat="1" ht="18.75" hidden="1" outlineLevel="1">
      <c r="A102" s="217"/>
      <c r="B102" s="232" t="s">
        <v>564</v>
      </c>
      <c r="C102" s="303">
        <f>SUM(C101)</f>
        <v>3000</v>
      </c>
    </row>
    <row r="103" spans="1:3" s="207" customFormat="1" ht="18.75" hidden="1" outlineLevel="1">
      <c r="A103" s="217"/>
      <c r="B103" s="232"/>
      <c r="C103" s="303"/>
    </row>
    <row r="104" spans="1:3" s="211" customFormat="1" ht="18.75" hidden="1" outlineLevel="1">
      <c r="A104" s="263">
        <v>13</v>
      </c>
      <c r="B104" s="228" t="s">
        <v>540</v>
      </c>
      <c r="C104" s="301"/>
    </row>
    <row r="105" spans="1:3" s="213" customFormat="1" ht="34.5" customHeight="1" hidden="1" outlineLevel="1">
      <c r="A105" s="265"/>
      <c r="B105" s="233" t="s">
        <v>357</v>
      </c>
      <c r="C105" s="306">
        <v>1000</v>
      </c>
    </row>
    <row r="106" spans="1:3" s="206" customFormat="1" ht="18.75" hidden="1" outlineLevel="1">
      <c r="A106" s="264"/>
      <c r="B106" s="232" t="s">
        <v>564</v>
      </c>
      <c r="C106" s="303">
        <f>SUM(C105:C105)</f>
        <v>1000</v>
      </c>
    </row>
    <row r="107" spans="1:3" s="211" customFormat="1" ht="18.75" hidden="1" outlineLevel="1">
      <c r="A107" s="263">
        <v>14</v>
      </c>
      <c r="B107" s="228" t="s">
        <v>580</v>
      </c>
      <c r="C107" s="301"/>
    </row>
    <row r="108" spans="1:3" s="207" customFormat="1" ht="37.5" hidden="1" outlineLevel="1">
      <c r="A108" s="265"/>
      <c r="B108" s="231" t="s">
        <v>358</v>
      </c>
      <c r="C108" s="302">
        <v>5900</v>
      </c>
    </row>
    <row r="109" spans="1:3" s="206" customFormat="1" ht="18.75" hidden="1" outlineLevel="1">
      <c r="A109" s="264"/>
      <c r="B109" s="232" t="s">
        <v>562</v>
      </c>
      <c r="C109" s="303">
        <f>SUM(C108:C108)</f>
        <v>5900</v>
      </c>
    </row>
    <row r="110" spans="1:3" s="211" customFormat="1" ht="18.75" hidden="1" outlineLevel="1">
      <c r="A110" s="263">
        <v>15</v>
      </c>
      <c r="B110" s="228" t="s">
        <v>541</v>
      </c>
      <c r="C110" s="301"/>
    </row>
    <row r="111" spans="1:3" s="206" customFormat="1" ht="56.25" hidden="1" outlineLevel="1">
      <c r="A111" s="217"/>
      <c r="B111" s="231" t="s">
        <v>361</v>
      </c>
      <c r="C111" s="302">
        <v>7000</v>
      </c>
    </row>
    <row r="112" spans="1:3" s="206" customFormat="1" ht="37.5" hidden="1" outlineLevel="1">
      <c r="A112" s="217"/>
      <c r="B112" s="231" t="s">
        <v>360</v>
      </c>
      <c r="C112" s="302">
        <v>7600</v>
      </c>
    </row>
    <row r="113" spans="1:3" s="206" customFormat="1" ht="37.5" hidden="1" outlineLevel="1">
      <c r="A113" s="217"/>
      <c r="B113" s="231" t="s">
        <v>359</v>
      </c>
      <c r="C113" s="302">
        <v>1000</v>
      </c>
    </row>
    <row r="114" spans="1:3" s="206" customFormat="1" ht="18.75" hidden="1" outlineLevel="1">
      <c r="A114" s="264"/>
      <c r="B114" s="232" t="s">
        <v>564</v>
      </c>
      <c r="C114" s="303">
        <f>SUM(C111:C113)</f>
        <v>15600</v>
      </c>
    </row>
    <row r="115" spans="1:3" s="207" customFormat="1" ht="18.75" hidden="1" outlineLevel="1">
      <c r="A115" s="263">
        <v>16</v>
      </c>
      <c r="B115" s="228" t="s">
        <v>582</v>
      </c>
      <c r="C115" s="304"/>
    </row>
    <row r="116" spans="1:3" s="207" customFormat="1" ht="18.75" hidden="1" outlineLevel="1">
      <c r="A116" s="231"/>
      <c r="B116" s="231" t="s">
        <v>362</v>
      </c>
      <c r="C116" s="302">
        <v>8000</v>
      </c>
    </row>
    <row r="117" spans="1:3" s="206" customFormat="1" ht="18.75" hidden="1" outlineLevel="1">
      <c r="A117" s="264"/>
      <c r="B117" s="232" t="s">
        <v>562</v>
      </c>
      <c r="C117" s="303">
        <f>SUM(C116:C116)</f>
        <v>8000</v>
      </c>
    </row>
    <row r="118" spans="1:3" s="206" customFormat="1" ht="18.75" hidden="1" outlineLevel="1">
      <c r="A118" s="263">
        <v>17</v>
      </c>
      <c r="B118" s="228" t="s">
        <v>583</v>
      </c>
      <c r="C118" s="301"/>
    </row>
    <row r="119" spans="1:3" s="207" customFormat="1" ht="36.75" customHeight="1" hidden="1" outlineLevel="1">
      <c r="A119" s="217"/>
      <c r="B119" s="231" t="s">
        <v>641</v>
      </c>
      <c r="C119" s="302">
        <v>7000</v>
      </c>
    </row>
    <row r="120" spans="1:3" s="207" customFormat="1" ht="37.5" hidden="1" outlineLevel="1">
      <c r="A120" s="217"/>
      <c r="B120" s="231" t="s">
        <v>365</v>
      </c>
      <c r="C120" s="302">
        <v>1900</v>
      </c>
    </row>
    <row r="121" spans="1:3" s="207" customFormat="1" ht="18.75" hidden="1" outlineLevel="1">
      <c r="A121" s="217"/>
      <c r="B121" s="231" t="s">
        <v>364</v>
      </c>
      <c r="C121" s="302">
        <v>8881</v>
      </c>
    </row>
    <row r="122" spans="1:3" s="207" customFormat="1" ht="37.5" hidden="1" outlineLevel="1">
      <c r="A122" s="217"/>
      <c r="B122" s="231" t="s">
        <v>363</v>
      </c>
      <c r="C122" s="302">
        <v>1600</v>
      </c>
    </row>
    <row r="123" spans="1:3" s="207" customFormat="1" ht="18.75" hidden="1" outlineLevel="1">
      <c r="A123" s="217"/>
      <c r="B123" s="232" t="s">
        <v>562</v>
      </c>
      <c r="C123" s="303">
        <f>SUM(C119:C122)</f>
        <v>19381</v>
      </c>
    </row>
    <row r="124" spans="1:3" s="207" customFormat="1" ht="18.75" hidden="1" outlineLevel="1">
      <c r="A124" s="263">
        <v>18</v>
      </c>
      <c r="B124" s="228" t="s">
        <v>584</v>
      </c>
      <c r="C124" s="304"/>
    </row>
    <row r="125" spans="1:3" s="207" customFormat="1" ht="37.5" hidden="1" outlineLevel="1">
      <c r="A125" s="217"/>
      <c r="B125" s="234" t="s">
        <v>478</v>
      </c>
      <c r="C125" s="302">
        <v>5000</v>
      </c>
    </row>
    <row r="126" spans="1:3" s="207" customFormat="1" ht="37.5" hidden="1" outlineLevel="1">
      <c r="A126" s="217"/>
      <c r="B126" s="234" t="s">
        <v>479</v>
      </c>
      <c r="C126" s="302">
        <v>2000</v>
      </c>
    </row>
    <row r="127" spans="1:3" s="207" customFormat="1" ht="37.5" hidden="1" outlineLevel="1">
      <c r="A127" s="217"/>
      <c r="B127" s="231" t="s">
        <v>480</v>
      </c>
      <c r="C127" s="302">
        <v>6000</v>
      </c>
    </row>
    <row r="128" spans="1:3" s="207" customFormat="1" ht="18.75" hidden="1" outlineLevel="1">
      <c r="A128" s="217"/>
      <c r="B128" s="232" t="s">
        <v>562</v>
      </c>
      <c r="C128" s="303">
        <f>SUM(C125:C127)</f>
        <v>13000</v>
      </c>
    </row>
    <row r="129" spans="1:3" s="206" customFormat="1" ht="18.75" hidden="1" outlineLevel="1">
      <c r="A129" s="263">
        <v>19</v>
      </c>
      <c r="B129" s="228" t="s">
        <v>542</v>
      </c>
      <c r="C129" s="301"/>
    </row>
    <row r="130" spans="1:3" s="206" customFormat="1" ht="54.75" customHeight="1" hidden="1" outlineLevel="1">
      <c r="A130" s="264"/>
      <c r="B130" s="234" t="s">
        <v>286</v>
      </c>
      <c r="C130" s="302">
        <v>10000</v>
      </c>
    </row>
    <row r="131" spans="1:3" s="206" customFormat="1" ht="56.25" hidden="1" outlineLevel="1">
      <c r="A131" s="264"/>
      <c r="B131" s="234" t="s">
        <v>287</v>
      </c>
      <c r="C131" s="302">
        <v>5000</v>
      </c>
    </row>
    <row r="132" spans="1:3" s="206" customFormat="1" ht="56.25" hidden="1" outlineLevel="1">
      <c r="A132" s="264"/>
      <c r="B132" s="234" t="s">
        <v>946</v>
      </c>
      <c r="C132" s="302">
        <v>3000</v>
      </c>
    </row>
    <row r="133" spans="1:3" s="206" customFormat="1" ht="18.75" hidden="1" outlineLevel="1">
      <c r="A133" s="264"/>
      <c r="B133" s="232" t="s">
        <v>564</v>
      </c>
      <c r="C133" s="303">
        <f>SUM(C130:C132)</f>
        <v>18000</v>
      </c>
    </row>
    <row r="134" spans="1:3" s="206" customFormat="1" ht="18.75" hidden="1" outlineLevel="1">
      <c r="A134" s="264"/>
      <c r="B134" s="232" t="s">
        <v>947</v>
      </c>
      <c r="C134" s="303">
        <f>C133+C128+C123+C117+C114+C109+C106+C102+C99+C91+C88+C84+C81+C76+C72+C69+C62+C57+C53</f>
        <v>184250</v>
      </c>
    </row>
    <row r="135" spans="1:3" s="206" customFormat="1" ht="12" customHeight="1" outlineLevel="1">
      <c r="A135" s="264"/>
      <c r="B135" s="232"/>
      <c r="C135" s="303"/>
    </row>
    <row r="136" spans="1:3" s="206" customFormat="1" ht="18.75">
      <c r="A136" s="627" t="s">
        <v>872</v>
      </c>
      <c r="B136" s="627"/>
      <c r="C136" s="627"/>
    </row>
    <row r="137" spans="1:3" s="206" customFormat="1" ht="18.75">
      <c r="A137" s="263">
        <v>1</v>
      </c>
      <c r="B137" s="228" t="s">
        <v>735</v>
      </c>
      <c r="C137" s="301"/>
    </row>
    <row r="138" spans="1:3" s="206" customFormat="1" ht="37.5">
      <c r="A138" s="217"/>
      <c r="B138" s="229" t="s">
        <v>875</v>
      </c>
      <c r="C138" s="302">
        <v>100</v>
      </c>
    </row>
    <row r="139" spans="1:3" s="206" customFormat="1" ht="37.5">
      <c r="A139" s="217"/>
      <c r="B139" s="229" t="s">
        <v>597</v>
      </c>
      <c r="C139" s="302">
        <v>4900</v>
      </c>
    </row>
    <row r="140" spans="1:3" s="206" customFormat="1" ht="18.75">
      <c r="A140" s="264"/>
      <c r="B140" s="230" t="s">
        <v>564</v>
      </c>
      <c r="C140" s="303">
        <f>SUM(C138:C139)</f>
        <v>5000</v>
      </c>
    </row>
    <row r="141" spans="1:3" s="206" customFormat="1" ht="18.75">
      <c r="A141" s="263">
        <v>2</v>
      </c>
      <c r="B141" s="228" t="s">
        <v>736</v>
      </c>
      <c r="C141" s="301"/>
    </row>
    <row r="142" spans="1:3" s="206" customFormat="1" ht="18.75">
      <c r="A142" s="217"/>
      <c r="B142" s="246" t="s">
        <v>598</v>
      </c>
      <c r="C142" s="302">
        <v>1500</v>
      </c>
    </row>
    <row r="143" spans="1:3" s="206" customFormat="1" ht="56.25">
      <c r="A143" s="217"/>
      <c r="B143" s="229" t="s">
        <v>599</v>
      </c>
      <c r="C143" s="302">
        <v>1300</v>
      </c>
    </row>
    <row r="144" spans="1:3" s="206" customFormat="1" ht="18.75">
      <c r="A144" s="264"/>
      <c r="B144" s="230" t="s">
        <v>564</v>
      </c>
      <c r="C144" s="303">
        <f>SUM(C142:C143)</f>
        <v>2800</v>
      </c>
    </row>
    <row r="145" spans="1:3" s="206" customFormat="1" ht="18.75">
      <c r="A145" s="263">
        <v>3</v>
      </c>
      <c r="B145" s="228" t="s">
        <v>738</v>
      </c>
      <c r="C145" s="301"/>
    </row>
    <row r="146" spans="1:3" s="206" customFormat="1" ht="18.75">
      <c r="A146" s="238"/>
      <c r="B146" s="246" t="s">
        <v>600</v>
      </c>
      <c r="C146" s="306">
        <v>2000</v>
      </c>
    </row>
    <row r="147" spans="1:3" s="206" customFormat="1" ht="18.75">
      <c r="A147" s="238"/>
      <c r="B147" s="246" t="s">
        <v>601</v>
      </c>
      <c r="C147" s="306">
        <v>700</v>
      </c>
    </row>
    <row r="148" spans="1:3" s="206" customFormat="1" ht="18.75">
      <c r="A148" s="238"/>
      <c r="B148" s="246" t="s">
        <v>602</v>
      </c>
      <c r="C148" s="306">
        <v>500</v>
      </c>
    </row>
    <row r="149" spans="1:3" s="206" customFormat="1" ht="18.75">
      <c r="A149" s="238"/>
      <c r="B149" s="246" t="s">
        <v>603</v>
      </c>
      <c r="C149" s="306">
        <v>500</v>
      </c>
    </row>
    <row r="150" spans="1:3" s="206" customFormat="1" ht="18.75">
      <c r="A150" s="264"/>
      <c r="B150" s="230" t="s">
        <v>562</v>
      </c>
      <c r="C150" s="303">
        <f>SUM(C146:C149)</f>
        <v>3700</v>
      </c>
    </row>
    <row r="151" spans="1:3" s="206" customFormat="1" ht="18.75">
      <c r="A151" s="263">
        <v>4</v>
      </c>
      <c r="B151" s="228" t="s">
        <v>575</v>
      </c>
      <c r="C151" s="301"/>
    </row>
    <row r="152" spans="1:3" s="206" customFormat="1" ht="37.5">
      <c r="A152" s="217"/>
      <c r="B152" s="229" t="s">
        <v>604</v>
      </c>
      <c r="C152" s="302">
        <v>8900</v>
      </c>
    </row>
    <row r="153" spans="1:3" s="206" customFormat="1" ht="18.75">
      <c r="A153" s="217"/>
      <c r="B153" s="229" t="s">
        <v>605</v>
      </c>
      <c r="C153" s="302">
        <v>500</v>
      </c>
    </row>
    <row r="154" spans="1:3" s="206" customFormat="1" ht="18.75">
      <c r="A154" s="217"/>
      <c r="B154" s="229" t="s">
        <v>770</v>
      </c>
      <c r="C154" s="302">
        <v>600</v>
      </c>
    </row>
    <row r="155" spans="1:3" s="206" customFormat="1" ht="37.5">
      <c r="A155" s="217"/>
      <c r="B155" s="229" t="s">
        <v>771</v>
      </c>
      <c r="C155" s="302">
        <v>480</v>
      </c>
    </row>
    <row r="156" spans="1:3" s="206" customFormat="1" ht="18.75">
      <c r="A156" s="264"/>
      <c r="B156" s="230" t="s">
        <v>564</v>
      </c>
      <c r="C156" s="303">
        <f>SUM(C152:C155)</f>
        <v>10480</v>
      </c>
    </row>
    <row r="157" spans="1:3" s="206" customFormat="1" ht="18.75">
      <c r="A157" s="263">
        <v>5</v>
      </c>
      <c r="B157" s="228" t="s">
        <v>540</v>
      </c>
      <c r="C157" s="301"/>
    </row>
    <row r="158" spans="1:3" s="206" customFormat="1" ht="56.25">
      <c r="A158" s="265"/>
      <c r="B158" s="246" t="s">
        <v>957</v>
      </c>
      <c r="C158" s="306">
        <v>280</v>
      </c>
    </row>
    <row r="159" spans="1:3" s="206" customFormat="1" ht="37.5">
      <c r="A159" s="217"/>
      <c r="B159" s="229" t="s">
        <v>773</v>
      </c>
      <c r="C159" s="302">
        <v>5400</v>
      </c>
    </row>
    <row r="160" spans="1:3" s="206" customFormat="1" ht="37.5" customHeight="1">
      <c r="A160" s="217"/>
      <c r="B160" s="229" t="s">
        <v>774</v>
      </c>
      <c r="C160" s="302">
        <v>2700</v>
      </c>
    </row>
    <row r="161" spans="1:3" s="206" customFormat="1" ht="37.5">
      <c r="A161" s="217"/>
      <c r="B161" s="229" t="s">
        <v>775</v>
      </c>
      <c r="C161" s="302">
        <v>800</v>
      </c>
    </row>
    <row r="162" spans="1:3" s="206" customFormat="1" ht="56.25">
      <c r="A162" s="217"/>
      <c r="B162" s="229" t="s">
        <v>122</v>
      </c>
      <c r="C162" s="302">
        <v>14000</v>
      </c>
    </row>
    <row r="163" spans="1:3" s="206" customFormat="1" ht="37.5">
      <c r="A163" s="217"/>
      <c r="B163" s="229" t="s">
        <v>760</v>
      </c>
      <c r="C163" s="302">
        <v>2000</v>
      </c>
    </row>
    <row r="164" spans="1:3" s="206" customFormat="1" ht="18.75">
      <c r="A164" s="264"/>
      <c r="B164" s="230" t="s">
        <v>564</v>
      </c>
      <c r="C164" s="303">
        <f>SUM(C158:C163)</f>
        <v>25180</v>
      </c>
    </row>
    <row r="165" spans="1:3" s="206" customFormat="1" ht="18.75">
      <c r="A165" s="263">
        <v>6</v>
      </c>
      <c r="B165" s="228" t="s">
        <v>580</v>
      </c>
      <c r="C165" s="301"/>
    </row>
    <row r="166" spans="1:3" s="206" customFormat="1" ht="37.5">
      <c r="A166" s="265"/>
      <c r="B166" s="229" t="s">
        <v>761</v>
      </c>
      <c r="C166" s="302">
        <v>1848</v>
      </c>
    </row>
    <row r="167" spans="1:3" s="206" customFormat="1" ht="37.5">
      <c r="A167" s="265"/>
      <c r="B167" s="229" t="s">
        <v>762</v>
      </c>
      <c r="C167" s="302">
        <v>3912</v>
      </c>
    </row>
    <row r="168" spans="1:3" s="206" customFormat="1" ht="37.5">
      <c r="A168" s="265"/>
      <c r="B168" s="229" t="s">
        <v>763</v>
      </c>
      <c r="C168" s="302">
        <v>2495</v>
      </c>
    </row>
    <row r="169" spans="1:3" s="206" customFormat="1" ht="18.75">
      <c r="A169" s="265"/>
      <c r="B169" s="229" t="s">
        <v>764</v>
      </c>
      <c r="C169" s="302">
        <v>1500</v>
      </c>
    </row>
    <row r="170" spans="1:3" s="206" customFormat="1" ht="18.75">
      <c r="A170" s="264"/>
      <c r="B170" s="230" t="s">
        <v>562</v>
      </c>
      <c r="C170" s="303">
        <f>SUM(C166:C169)</f>
        <v>9755</v>
      </c>
    </row>
    <row r="171" spans="1:3" s="206" customFormat="1" ht="18.75">
      <c r="A171" s="263">
        <v>7</v>
      </c>
      <c r="B171" s="228" t="s">
        <v>582</v>
      </c>
      <c r="C171" s="304"/>
    </row>
    <row r="172" spans="1:3" s="206" customFormat="1" ht="37.5">
      <c r="A172" s="217"/>
      <c r="B172" s="229" t="s">
        <v>765</v>
      </c>
      <c r="C172" s="302">
        <v>5000</v>
      </c>
    </row>
    <row r="173" spans="1:3" s="206" customFormat="1" ht="37.5">
      <c r="A173" s="217"/>
      <c r="B173" s="229" t="s">
        <v>111</v>
      </c>
      <c r="C173" s="302">
        <v>1000</v>
      </c>
    </row>
    <row r="174" spans="1:3" s="206" customFormat="1" ht="17.25" customHeight="1">
      <c r="A174" s="231"/>
      <c r="B174" s="229" t="s">
        <v>112</v>
      </c>
      <c r="C174" s="302">
        <v>3000</v>
      </c>
    </row>
    <row r="175" spans="1:3" s="206" customFormat="1" ht="18.75">
      <c r="A175" s="231"/>
      <c r="B175" s="229" t="s">
        <v>113</v>
      </c>
      <c r="C175" s="302">
        <v>22000</v>
      </c>
    </row>
    <row r="176" spans="1:3" s="206" customFormat="1" ht="18.75">
      <c r="A176" s="264"/>
      <c r="B176" s="230" t="s">
        <v>562</v>
      </c>
      <c r="C176" s="303">
        <f>SUM(C172:C175)</f>
        <v>31000</v>
      </c>
    </row>
    <row r="177" spans="1:3" s="206" customFormat="1" ht="18.75">
      <c r="A177" s="263">
        <v>8</v>
      </c>
      <c r="B177" s="228" t="s">
        <v>583</v>
      </c>
      <c r="C177" s="301"/>
    </row>
    <row r="178" spans="1:3" s="206" customFormat="1" ht="18.75">
      <c r="A178" s="217"/>
      <c r="B178" s="229" t="s">
        <v>364</v>
      </c>
      <c r="C178" s="302">
        <v>8881</v>
      </c>
    </row>
    <row r="179" spans="1:3" s="206" customFormat="1" ht="37.5">
      <c r="A179" s="217"/>
      <c r="B179" s="229" t="s">
        <v>114</v>
      </c>
      <c r="C179" s="302">
        <v>20000</v>
      </c>
    </row>
    <row r="180" spans="1:3" s="206" customFormat="1" ht="18.75">
      <c r="A180" s="217"/>
      <c r="B180" s="229" t="s">
        <v>115</v>
      </c>
      <c r="C180" s="302">
        <v>12329</v>
      </c>
    </row>
    <row r="181" spans="1:3" s="206" customFormat="1" ht="37.5">
      <c r="A181" s="217"/>
      <c r="B181" s="229" t="s">
        <v>777</v>
      </c>
      <c r="C181" s="302">
        <v>1255</v>
      </c>
    </row>
    <row r="182" spans="1:3" s="206" customFormat="1" ht="37.5">
      <c r="A182" s="217"/>
      <c r="B182" s="229" t="s">
        <v>778</v>
      </c>
      <c r="C182" s="302">
        <v>4500</v>
      </c>
    </row>
    <row r="183" spans="1:3" s="206" customFormat="1" ht="18.75">
      <c r="A183" s="217"/>
      <c r="B183" s="229" t="s">
        <v>779</v>
      </c>
      <c r="C183" s="302">
        <v>800</v>
      </c>
    </row>
    <row r="184" spans="1:3" s="206" customFormat="1" ht="18.75">
      <c r="A184" s="217"/>
      <c r="B184" s="229" t="s">
        <v>780</v>
      </c>
      <c r="C184" s="302">
        <v>500</v>
      </c>
    </row>
    <row r="185" spans="1:3" s="206" customFormat="1" ht="18.75">
      <c r="A185" s="217"/>
      <c r="B185" s="230" t="s">
        <v>562</v>
      </c>
      <c r="C185" s="303">
        <f>SUM(C178:C184)</f>
        <v>48265</v>
      </c>
    </row>
    <row r="186" spans="1:3" s="206" customFormat="1" ht="18.75">
      <c r="A186" s="263">
        <v>9</v>
      </c>
      <c r="B186" s="228" t="s">
        <v>584</v>
      </c>
      <c r="C186" s="304"/>
    </row>
    <row r="187" spans="1:3" s="206" customFormat="1" ht="18.75">
      <c r="A187" s="217"/>
      <c r="B187" s="249" t="s">
        <v>781</v>
      </c>
      <c r="C187" s="302">
        <v>2000</v>
      </c>
    </row>
    <row r="188" spans="1:3" s="206" customFormat="1" ht="18.75">
      <c r="A188" s="217"/>
      <c r="B188" s="230" t="s">
        <v>562</v>
      </c>
      <c r="C188" s="303">
        <f>SUM(C187:C187)</f>
        <v>2000</v>
      </c>
    </row>
    <row r="189" spans="1:9" s="214" customFormat="1" ht="21.75" customHeight="1">
      <c r="A189" s="238"/>
      <c r="B189" s="237" t="s">
        <v>206</v>
      </c>
      <c r="C189" s="307">
        <f>C188+C185+C176+C170+C164+C156+C150+C144+C140</f>
        <v>138180</v>
      </c>
      <c r="D189" s="209"/>
      <c r="E189" s="209"/>
      <c r="F189" s="209"/>
      <c r="G189" s="209"/>
      <c r="H189" s="209"/>
      <c r="I189" s="209"/>
    </row>
    <row r="190" spans="1:9" s="214" customFormat="1" ht="18.75" hidden="1" outlineLevel="1">
      <c r="A190" s="266"/>
      <c r="B190" s="239"/>
      <c r="C190" s="308"/>
      <c r="D190" s="209"/>
      <c r="E190" s="209"/>
      <c r="F190" s="209"/>
      <c r="G190" s="209"/>
      <c r="H190" s="209"/>
      <c r="I190" s="209"/>
    </row>
    <row r="191" spans="1:9" s="214" customFormat="1" ht="18.75" hidden="1" outlineLevel="1">
      <c r="A191" s="266"/>
      <c r="B191" s="239"/>
      <c r="C191" s="308"/>
      <c r="D191" s="209"/>
      <c r="E191" s="209"/>
      <c r="F191" s="209"/>
      <c r="G191" s="209"/>
      <c r="H191" s="209"/>
      <c r="I191" s="209"/>
    </row>
    <row r="192" spans="1:9" s="214" customFormat="1" ht="18.75" hidden="1" outlineLevel="1">
      <c r="A192" s="266"/>
      <c r="B192" s="239"/>
      <c r="C192" s="308"/>
      <c r="D192" s="209"/>
      <c r="E192" s="209"/>
      <c r="F192" s="209"/>
      <c r="G192" s="209"/>
      <c r="H192" s="209"/>
      <c r="I192" s="209"/>
    </row>
    <row r="193" spans="1:9" s="214" customFormat="1" ht="18.75" hidden="1" outlineLevel="1">
      <c r="A193" s="266"/>
      <c r="B193" s="239"/>
      <c r="C193" s="308"/>
      <c r="D193" s="209"/>
      <c r="E193" s="209"/>
      <c r="F193" s="209"/>
      <c r="G193" s="209"/>
      <c r="H193" s="209"/>
      <c r="I193" s="209"/>
    </row>
    <row r="194" spans="1:9" s="214" customFormat="1" ht="18.75" hidden="1" outlineLevel="1">
      <c r="A194" s="266"/>
      <c r="B194" s="239"/>
      <c r="C194" s="308"/>
      <c r="D194" s="209"/>
      <c r="E194" s="209"/>
      <c r="F194" s="209"/>
      <c r="G194" s="209"/>
      <c r="H194" s="209"/>
      <c r="I194" s="209"/>
    </row>
    <row r="195" spans="1:9" s="214" customFormat="1" ht="18.75" hidden="1" outlineLevel="1">
      <c r="A195" s="266"/>
      <c r="B195" s="266"/>
      <c r="C195" s="309"/>
      <c r="D195" s="209"/>
      <c r="E195" s="209"/>
      <c r="F195" s="209"/>
      <c r="G195" s="209"/>
      <c r="H195" s="209"/>
      <c r="I195" s="209"/>
    </row>
    <row r="196" spans="1:9" s="214" customFormat="1" ht="18.75" hidden="1" outlineLevel="1">
      <c r="A196" s="266"/>
      <c r="B196" s="239"/>
      <c r="C196" s="308"/>
      <c r="D196" s="209"/>
      <c r="E196" s="209"/>
      <c r="F196" s="209"/>
      <c r="G196" s="209"/>
      <c r="H196" s="209"/>
      <c r="I196" s="209"/>
    </row>
    <row r="197" spans="1:9" s="214" customFormat="1" ht="18.75" hidden="1" outlineLevel="1">
      <c r="A197" s="624" t="s">
        <v>784</v>
      </c>
      <c r="B197" s="624"/>
      <c r="C197" s="624"/>
      <c r="D197" s="209"/>
      <c r="E197" s="209"/>
      <c r="F197" s="209"/>
      <c r="G197" s="209"/>
      <c r="H197" s="209"/>
      <c r="I197" s="209"/>
    </row>
    <row r="198" spans="1:9" s="214" customFormat="1" ht="18.75" hidden="1" outlineLevel="1">
      <c r="A198" s="263">
        <v>1</v>
      </c>
      <c r="B198" s="263" t="s">
        <v>404</v>
      </c>
      <c r="C198" s="310"/>
      <c r="D198" s="209"/>
      <c r="E198" s="209"/>
      <c r="F198" s="209"/>
      <c r="G198" s="209"/>
      <c r="H198" s="209"/>
      <c r="I198" s="209"/>
    </row>
    <row r="199" spans="1:9" s="214" customFormat="1" ht="18.75" hidden="1" outlineLevel="1">
      <c r="A199" s="267"/>
      <c r="B199" s="234" t="s">
        <v>785</v>
      </c>
      <c r="C199" s="311">
        <v>2900</v>
      </c>
      <c r="D199" s="209"/>
      <c r="E199" s="209"/>
      <c r="F199" s="209"/>
      <c r="G199" s="209"/>
      <c r="H199" s="209"/>
      <c r="I199" s="209"/>
    </row>
    <row r="200" spans="1:9" s="214" customFormat="1" ht="37.5" hidden="1" outlineLevel="1">
      <c r="A200" s="267"/>
      <c r="B200" s="234" t="s">
        <v>786</v>
      </c>
      <c r="C200" s="311">
        <v>500</v>
      </c>
      <c r="D200" s="209"/>
      <c r="E200" s="209"/>
      <c r="F200" s="209"/>
      <c r="G200" s="209"/>
      <c r="H200" s="209"/>
      <c r="I200" s="209"/>
    </row>
    <row r="201" spans="1:9" s="214" customFormat="1" ht="37.5" hidden="1" outlineLevel="1">
      <c r="A201" s="267"/>
      <c r="B201" s="234" t="s">
        <v>787</v>
      </c>
      <c r="C201" s="311">
        <v>2000</v>
      </c>
      <c r="D201" s="209"/>
      <c r="E201" s="209"/>
      <c r="F201" s="209"/>
      <c r="G201" s="209"/>
      <c r="H201" s="209"/>
      <c r="I201" s="209"/>
    </row>
    <row r="202" spans="1:9" s="214" customFormat="1" ht="18.75" hidden="1" outlineLevel="1">
      <c r="A202" s="238"/>
      <c r="B202" s="238" t="s">
        <v>564</v>
      </c>
      <c r="C202" s="312">
        <f>SUM(C199:C201)</f>
        <v>5400</v>
      </c>
      <c r="D202" s="209"/>
      <c r="E202" s="209"/>
      <c r="F202" s="209"/>
      <c r="G202" s="209"/>
      <c r="H202" s="209"/>
      <c r="I202" s="209"/>
    </row>
    <row r="203" spans="1:9" s="214" customFormat="1" ht="18.75" hidden="1" outlineLevel="1">
      <c r="A203" s="263">
        <v>2</v>
      </c>
      <c r="B203" s="228" t="s">
        <v>736</v>
      </c>
      <c r="C203" s="310"/>
      <c r="D203" s="209"/>
      <c r="E203" s="209"/>
      <c r="F203" s="209"/>
      <c r="G203" s="209"/>
      <c r="H203" s="209"/>
      <c r="I203" s="209"/>
    </row>
    <row r="204" spans="1:9" s="214" customFormat="1" ht="18.75" hidden="1" outlineLevel="1">
      <c r="A204" s="217"/>
      <c r="B204" s="234" t="s">
        <v>788</v>
      </c>
      <c r="C204" s="311">
        <v>1000</v>
      </c>
      <c r="D204" s="209"/>
      <c r="E204" s="209"/>
      <c r="F204" s="209"/>
      <c r="G204" s="209"/>
      <c r="H204" s="209"/>
      <c r="I204" s="209"/>
    </row>
    <row r="205" spans="1:9" s="214" customFormat="1" ht="18.75" hidden="1" outlineLevel="1">
      <c r="A205" s="264"/>
      <c r="B205" s="232" t="s">
        <v>564</v>
      </c>
      <c r="C205" s="312">
        <f>C204</f>
        <v>1000</v>
      </c>
      <c r="D205" s="209"/>
      <c r="E205" s="209"/>
      <c r="F205" s="209"/>
      <c r="G205" s="209"/>
      <c r="H205" s="209"/>
      <c r="I205" s="209"/>
    </row>
    <row r="206" spans="1:9" s="214" customFormat="1" ht="18.75" hidden="1" outlineLevel="1">
      <c r="A206" s="263">
        <v>3</v>
      </c>
      <c r="B206" s="228" t="s">
        <v>735</v>
      </c>
      <c r="C206" s="313"/>
      <c r="D206" s="209"/>
      <c r="E206" s="209"/>
      <c r="F206" s="209"/>
      <c r="G206" s="209"/>
      <c r="H206" s="209"/>
      <c r="I206" s="209"/>
    </row>
    <row r="207" spans="1:9" s="214" customFormat="1" ht="18.75" hidden="1" outlineLevel="1">
      <c r="A207" s="265"/>
      <c r="B207" s="234" t="s">
        <v>789</v>
      </c>
      <c r="C207" s="314">
        <v>4100</v>
      </c>
      <c r="D207" s="209"/>
      <c r="E207" s="209"/>
      <c r="F207" s="209"/>
      <c r="G207" s="209"/>
      <c r="H207" s="209"/>
      <c r="I207" s="209"/>
    </row>
    <row r="208" spans="1:9" s="214" customFormat="1" ht="18.75" hidden="1" outlineLevel="1">
      <c r="A208" s="265"/>
      <c r="B208" s="234" t="s">
        <v>790</v>
      </c>
      <c r="C208" s="314">
        <v>700</v>
      </c>
      <c r="D208" s="209"/>
      <c r="E208" s="209"/>
      <c r="F208" s="209"/>
      <c r="G208" s="209"/>
      <c r="H208" s="209"/>
      <c r="I208" s="209"/>
    </row>
    <row r="209" spans="1:9" s="214" customFormat="1" ht="18.75" hidden="1" outlineLevel="1">
      <c r="A209" s="265"/>
      <c r="B209" s="234" t="s">
        <v>791</v>
      </c>
      <c r="C209" s="314">
        <v>700</v>
      </c>
      <c r="D209" s="209"/>
      <c r="E209" s="209"/>
      <c r="F209" s="209"/>
      <c r="G209" s="209"/>
      <c r="H209" s="209"/>
      <c r="I209" s="209"/>
    </row>
    <row r="210" spans="1:9" s="214" customFormat="1" ht="37.5" hidden="1" outlineLevel="1">
      <c r="A210" s="265"/>
      <c r="B210" s="234" t="s">
        <v>142</v>
      </c>
      <c r="C210" s="314">
        <v>4000</v>
      </c>
      <c r="D210" s="209"/>
      <c r="E210" s="209"/>
      <c r="F210" s="209"/>
      <c r="G210" s="209"/>
      <c r="H210" s="209"/>
      <c r="I210" s="209"/>
    </row>
    <row r="211" spans="1:9" s="214" customFormat="1" ht="37.5" hidden="1" outlineLevel="1">
      <c r="A211" s="265"/>
      <c r="B211" s="234" t="s">
        <v>143</v>
      </c>
      <c r="C211" s="314">
        <v>2500</v>
      </c>
      <c r="D211" s="209"/>
      <c r="E211" s="209"/>
      <c r="F211" s="209"/>
      <c r="G211" s="209"/>
      <c r="H211" s="209"/>
      <c r="I211" s="209"/>
    </row>
    <row r="212" spans="1:9" s="214" customFormat="1" ht="18.75" hidden="1" outlineLevel="1">
      <c r="A212" s="238"/>
      <c r="B212" s="232" t="s">
        <v>564</v>
      </c>
      <c r="C212" s="315">
        <f>SUM(C207:C211)</f>
        <v>12000</v>
      </c>
      <c r="D212" s="209"/>
      <c r="E212" s="209"/>
      <c r="F212" s="209"/>
      <c r="G212" s="209"/>
      <c r="H212" s="209"/>
      <c r="I212" s="209"/>
    </row>
    <row r="213" spans="1:9" s="214" customFormat="1" ht="18.75" hidden="1" outlineLevel="1">
      <c r="A213" s="263">
        <v>4</v>
      </c>
      <c r="B213" s="228" t="s">
        <v>144</v>
      </c>
      <c r="C213" s="313"/>
      <c r="D213" s="209"/>
      <c r="E213" s="209"/>
      <c r="F213" s="209"/>
      <c r="G213" s="209"/>
      <c r="H213" s="209"/>
      <c r="I213" s="209"/>
    </row>
    <row r="214" spans="1:9" s="214" customFormat="1" ht="37.5" hidden="1" outlineLevel="1">
      <c r="A214" s="265"/>
      <c r="B214" s="234" t="s">
        <v>145</v>
      </c>
      <c r="C214" s="314">
        <v>9000</v>
      </c>
      <c r="D214" s="209"/>
      <c r="E214" s="209"/>
      <c r="F214" s="209"/>
      <c r="G214" s="209"/>
      <c r="H214" s="209"/>
      <c r="I214" s="209"/>
    </row>
    <row r="215" spans="1:9" s="214" customFormat="1" ht="37.5" hidden="1" outlineLevel="1">
      <c r="A215" s="265"/>
      <c r="B215" s="234" t="s">
        <v>131</v>
      </c>
      <c r="C215" s="314">
        <v>2000</v>
      </c>
      <c r="D215" s="209"/>
      <c r="E215" s="209"/>
      <c r="F215" s="209"/>
      <c r="G215" s="209"/>
      <c r="H215" s="209"/>
      <c r="I215" s="209"/>
    </row>
    <row r="216" spans="1:9" s="214" customFormat="1" ht="37.5" hidden="1" outlineLevel="1">
      <c r="A216" s="265"/>
      <c r="B216" s="234" t="s">
        <v>132</v>
      </c>
      <c r="C216" s="314">
        <v>1500</v>
      </c>
      <c r="D216" s="211"/>
      <c r="E216" s="209"/>
      <c r="F216" s="209"/>
      <c r="G216" s="209"/>
      <c r="H216" s="209"/>
      <c r="I216" s="209"/>
    </row>
    <row r="217" spans="1:9" s="214" customFormat="1" ht="18.75" hidden="1" outlineLevel="1">
      <c r="A217" s="265"/>
      <c r="B217" s="234" t="s">
        <v>133</v>
      </c>
      <c r="C217" s="314">
        <v>950</v>
      </c>
      <c r="D217" s="209"/>
      <c r="E217" s="209"/>
      <c r="F217" s="209"/>
      <c r="G217" s="209"/>
      <c r="H217" s="209"/>
      <c r="I217" s="209"/>
    </row>
    <row r="218" spans="1:9" s="214" customFormat="1" ht="18.75" hidden="1" outlineLevel="1">
      <c r="A218" s="264"/>
      <c r="B218" s="234" t="s">
        <v>134</v>
      </c>
      <c r="C218" s="311">
        <v>2000</v>
      </c>
      <c r="D218" s="209"/>
      <c r="E218" s="209"/>
      <c r="F218" s="209"/>
      <c r="G218" s="209"/>
      <c r="H218" s="209"/>
      <c r="I218" s="209"/>
    </row>
    <row r="219" spans="1:9" s="214" customFormat="1" ht="37.5" hidden="1" outlineLevel="1">
      <c r="A219" s="217"/>
      <c r="B219" s="234" t="s">
        <v>20</v>
      </c>
      <c r="C219" s="311">
        <v>1200</v>
      </c>
      <c r="D219" s="209"/>
      <c r="E219" s="209"/>
      <c r="F219" s="209"/>
      <c r="G219" s="209"/>
      <c r="H219" s="209"/>
      <c r="I219" s="209"/>
    </row>
    <row r="220" spans="1:9" s="214" customFormat="1" ht="18.75" hidden="1" outlineLevel="1">
      <c r="A220" s="264"/>
      <c r="B220" s="232" t="s">
        <v>564</v>
      </c>
      <c r="C220" s="312">
        <f>SUM(C214:C219)</f>
        <v>16650</v>
      </c>
      <c r="D220" s="209"/>
      <c r="E220" s="209"/>
      <c r="F220" s="209"/>
      <c r="G220" s="209"/>
      <c r="H220" s="209"/>
      <c r="I220" s="209"/>
    </row>
    <row r="221" spans="1:9" s="214" customFormat="1" ht="18.75" hidden="1" outlineLevel="1">
      <c r="A221" s="263">
        <v>5</v>
      </c>
      <c r="B221" s="228" t="s">
        <v>738</v>
      </c>
      <c r="C221" s="310"/>
      <c r="D221" s="209"/>
      <c r="E221" s="209"/>
      <c r="F221" s="209"/>
      <c r="G221" s="209"/>
      <c r="H221" s="209"/>
      <c r="I221" s="209"/>
    </row>
    <row r="222" spans="1:9" s="214" customFormat="1" ht="18.75" hidden="1" outlineLevel="1">
      <c r="A222" s="264"/>
      <c r="B222" s="234" t="s">
        <v>21</v>
      </c>
      <c r="C222" s="311">
        <v>1700</v>
      </c>
      <c r="D222" s="209"/>
      <c r="E222" s="209"/>
      <c r="F222" s="209"/>
      <c r="G222" s="209"/>
      <c r="H222" s="209"/>
      <c r="I222" s="209"/>
    </row>
    <row r="223" spans="1:9" s="214" customFormat="1" ht="18.75" hidden="1" outlineLevel="1">
      <c r="A223" s="264"/>
      <c r="B223" s="234" t="s">
        <v>22</v>
      </c>
      <c r="C223" s="311">
        <v>15000</v>
      </c>
      <c r="D223" s="209"/>
      <c r="E223" s="209"/>
      <c r="F223" s="209"/>
      <c r="G223" s="209"/>
      <c r="H223" s="209"/>
      <c r="I223" s="209"/>
    </row>
    <row r="224" spans="1:9" s="214" customFormat="1" ht="18.75" hidden="1" outlineLevel="1">
      <c r="A224" s="264"/>
      <c r="B224" s="232" t="s">
        <v>564</v>
      </c>
      <c r="C224" s="312">
        <f>SUM(C222:C223)</f>
        <v>16700</v>
      </c>
      <c r="D224" s="209"/>
      <c r="E224" s="209"/>
      <c r="F224" s="209"/>
      <c r="G224" s="209"/>
      <c r="H224" s="209"/>
      <c r="I224" s="209"/>
    </row>
    <row r="225" spans="1:9" s="214" customFormat="1" ht="18.75" hidden="1" outlineLevel="1">
      <c r="A225" s="263">
        <v>6</v>
      </c>
      <c r="B225" s="228" t="s">
        <v>568</v>
      </c>
      <c r="C225" s="313"/>
      <c r="D225" s="209"/>
      <c r="E225" s="209"/>
      <c r="F225" s="209"/>
      <c r="G225" s="209"/>
      <c r="H225" s="209"/>
      <c r="I225" s="209"/>
    </row>
    <row r="226" spans="1:9" s="214" customFormat="1" ht="18.75" hidden="1" outlineLevel="1">
      <c r="A226" s="217"/>
      <c r="B226" s="234" t="s">
        <v>23</v>
      </c>
      <c r="C226" s="311">
        <v>8000</v>
      </c>
      <c r="D226" s="209"/>
      <c r="E226" s="209"/>
      <c r="F226" s="209"/>
      <c r="G226" s="209"/>
      <c r="H226" s="209"/>
      <c r="I226" s="209"/>
    </row>
    <row r="227" spans="1:9" s="214" customFormat="1" ht="18.75" hidden="1" outlineLevel="1">
      <c r="A227" s="217"/>
      <c r="B227" s="234" t="s">
        <v>24</v>
      </c>
      <c r="C227" s="311">
        <v>700</v>
      </c>
      <c r="D227" s="209"/>
      <c r="E227" s="209"/>
      <c r="F227" s="209"/>
      <c r="G227" s="209"/>
      <c r="H227" s="209"/>
      <c r="I227" s="209"/>
    </row>
    <row r="228" spans="1:9" s="214" customFormat="1" ht="18.75" hidden="1" outlineLevel="1">
      <c r="A228" s="264"/>
      <c r="B228" s="232" t="s">
        <v>564</v>
      </c>
      <c r="C228" s="312">
        <f>SUM(C226:C227)</f>
        <v>8700</v>
      </c>
      <c r="D228" s="209"/>
      <c r="E228" s="209"/>
      <c r="F228" s="209"/>
      <c r="G228" s="209"/>
      <c r="H228" s="209"/>
      <c r="I228" s="209"/>
    </row>
    <row r="229" spans="1:9" s="214" customFormat="1" ht="18.75" hidden="1" outlineLevel="1">
      <c r="A229" s="263">
        <v>7</v>
      </c>
      <c r="B229" s="228" t="s">
        <v>569</v>
      </c>
      <c r="C229" s="313"/>
      <c r="D229" s="209"/>
      <c r="E229" s="209"/>
      <c r="F229" s="209"/>
      <c r="G229" s="209"/>
      <c r="H229" s="209"/>
      <c r="I229" s="209"/>
    </row>
    <row r="230" spans="1:9" s="214" customFormat="1" ht="37.5" hidden="1" outlineLevel="1">
      <c r="A230" s="217"/>
      <c r="B230" s="234" t="s">
        <v>25</v>
      </c>
      <c r="C230" s="311">
        <v>250</v>
      </c>
      <c r="D230" s="209"/>
      <c r="E230" s="209"/>
      <c r="F230" s="209"/>
      <c r="G230" s="209"/>
      <c r="H230" s="209"/>
      <c r="I230" s="209"/>
    </row>
    <row r="231" spans="1:9" s="214" customFormat="1" ht="18.75" hidden="1" outlineLevel="1">
      <c r="A231" s="217"/>
      <c r="B231" s="234" t="s">
        <v>26</v>
      </c>
      <c r="C231" s="311">
        <v>2200</v>
      </c>
      <c r="D231" s="209"/>
      <c r="E231" s="209"/>
      <c r="F231" s="209"/>
      <c r="G231" s="209"/>
      <c r="H231" s="209"/>
      <c r="I231" s="209"/>
    </row>
    <row r="232" spans="1:9" s="214" customFormat="1" ht="37.5" hidden="1" outlineLevel="1">
      <c r="A232" s="217"/>
      <c r="B232" s="234" t="s">
        <v>27</v>
      </c>
      <c r="C232" s="311">
        <v>1200</v>
      </c>
      <c r="D232" s="209"/>
      <c r="E232" s="209"/>
      <c r="F232" s="209"/>
      <c r="G232" s="209"/>
      <c r="H232" s="209"/>
      <c r="I232" s="209"/>
    </row>
    <row r="233" spans="1:9" s="214" customFormat="1" ht="37.5" hidden="1" outlineLevel="1">
      <c r="A233" s="217"/>
      <c r="B233" s="234" t="s">
        <v>28</v>
      </c>
      <c r="C233" s="311">
        <v>150</v>
      </c>
      <c r="D233" s="209"/>
      <c r="E233" s="209"/>
      <c r="F233" s="209"/>
      <c r="G233" s="209"/>
      <c r="H233" s="209"/>
      <c r="I233" s="209"/>
    </row>
    <row r="234" spans="1:9" s="214" customFormat="1" ht="37.5" hidden="1" outlineLevel="1">
      <c r="A234" s="217"/>
      <c r="B234" s="234" t="s">
        <v>741</v>
      </c>
      <c r="C234" s="311">
        <v>2000</v>
      </c>
      <c r="D234" s="209"/>
      <c r="E234" s="209"/>
      <c r="F234" s="209"/>
      <c r="G234" s="209"/>
      <c r="H234" s="209"/>
      <c r="I234" s="209"/>
    </row>
    <row r="235" spans="1:9" s="214" customFormat="1" ht="18.75" hidden="1" outlineLevel="1">
      <c r="A235" s="264"/>
      <c r="B235" s="232" t="s">
        <v>564</v>
      </c>
      <c r="C235" s="312">
        <f>SUM(C230:C234)</f>
        <v>5800</v>
      </c>
      <c r="D235" s="209"/>
      <c r="E235" s="209"/>
      <c r="F235" s="209"/>
      <c r="G235" s="209"/>
      <c r="H235" s="209"/>
      <c r="I235" s="209"/>
    </row>
    <row r="236" spans="1:9" s="214" customFormat="1" ht="18.75" hidden="1" outlineLevel="1">
      <c r="A236" s="263">
        <v>8</v>
      </c>
      <c r="B236" s="228" t="s">
        <v>573</v>
      </c>
      <c r="C236" s="313"/>
      <c r="D236" s="209"/>
      <c r="E236" s="209"/>
      <c r="F236" s="209"/>
      <c r="G236" s="209"/>
      <c r="H236" s="209"/>
      <c r="I236" s="209"/>
    </row>
    <row r="237" spans="1:9" s="214" customFormat="1" ht="18.75" hidden="1" outlineLevel="1">
      <c r="A237" s="217"/>
      <c r="B237" s="234" t="s">
        <v>742</v>
      </c>
      <c r="C237" s="311">
        <v>1000</v>
      </c>
      <c r="D237" s="209"/>
      <c r="E237" s="209"/>
      <c r="F237" s="209"/>
      <c r="G237" s="209"/>
      <c r="H237" s="209"/>
      <c r="I237" s="209"/>
    </row>
    <row r="238" spans="1:9" s="214" customFormat="1" ht="37.5" hidden="1" outlineLevel="1">
      <c r="A238" s="217"/>
      <c r="B238" s="234" t="s">
        <v>268</v>
      </c>
      <c r="C238" s="311">
        <v>1800</v>
      </c>
      <c r="D238" s="209"/>
      <c r="E238" s="209"/>
      <c r="F238" s="209"/>
      <c r="G238" s="209"/>
      <c r="H238" s="209"/>
      <c r="I238" s="209"/>
    </row>
    <row r="239" spans="1:9" s="214" customFormat="1" ht="37.5" hidden="1" outlineLevel="1">
      <c r="A239" s="217"/>
      <c r="B239" s="234" t="s">
        <v>269</v>
      </c>
      <c r="C239" s="311">
        <v>12000</v>
      </c>
      <c r="D239" s="209"/>
      <c r="E239" s="209"/>
      <c r="F239" s="209"/>
      <c r="G239" s="209"/>
      <c r="H239" s="209"/>
      <c r="I239" s="209"/>
    </row>
    <row r="240" spans="1:9" s="214" customFormat="1" ht="18.75" hidden="1" outlineLevel="1">
      <c r="A240" s="264"/>
      <c r="B240" s="232" t="s">
        <v>564</v>
      </c>
      <c r="C240" s="312">
        <f>SUM(C237:C239)</f>
        <v>14800</v>
      </c>
      <c r="D240" s="209"/>
      <c r="E240" s="209"/>
      <c r="F240" s="209"/>
      <c r="G240" s="209"/>
      <c r="H240" s="209"/>
      <c r="I240" s="209"/>
    </row>
    <row r="241" spans="1:9" s="214" customFormat="1" ht="18.75" hidden="1" outlineLevel="1">
      <c r="A241" s="263">
        <v>9</v>
      </c>
      <c r="B241" s="228" t="s">
        <v>538</v>
      </c>
      <c r="C241" s="310"/>
      <c r="D241" s="209"/>
      <c r="E241" s="209"/>
      <c r="F241" s="209"/>
      <c r="G241" s="209"/>
      <c r="H241" s="209"/>
      <c r="I241" s="209"/>
    </row>
    <row r="242" spans="1:9" s="214" customFormat="1" ht="37.5" hidden="1" outlineLevel="1">
      <c r="A242" s="264"/>
      <c r="B242" s="234" t="s">
        <v>270</v>
      </c>
      <c r="C242" s="311">
        <v>8600</v>
      </c>
      <c r="D242" s="209"/>
      <c r="E242" s="209"/>
      <c r="F242" s="209"/>
      <c r="G242" s="209"/>
      <c r="H242" s="209"/>
      <c r="I242" s="209"/>
    </row>
    <row r="243" spans="1:9" s="214" customFormat="1" ht="18.75" hidden="1" outlineLevel="1">
      <c r="A243" s="264"/>
      <c r="B243" s="234" t="s">
        <v>271</v>
      </c>
      <c r="C243" s="311">
        <v>7500</v>
      </c>
      <c r="D243" s="209"/>
      <c r="E243" s="209"/>
      <c r="F243" s="209"/>
      <c r="G243" s="209"/>
      <c r="H243" s="209"/>
      <c r="I243" s="209"/>
    </row>
    <row r="244" spans="1:9" s="214" customFormat="1" ht="18.75" hidden="1" outlineLevel="1">
      <c r="A244" s="264"/>
      <c r="B244" s="234" t="s">
        <v>272</v>
      </c>
      <c r="C244" s="311">
        <v>5000</v>
      </c>
      <c r="D244" s="209"/>
      <c r="E244" s="209"/>
      <c r="F244" s="209"/>
      <c r="G244" s="209"/>
      <c r="H244" s="209"/>
      <c r="I244" s="209"/>
    </row>
    <row r="245" spans="1:9" s="214" customFormat="1" ht="18.75" hidden="1" outlineLevel="1">
      <c r="A245" s="264"/>
      <c r="B245" s="234" t="s">
        <v>273</v>
      </c>
      <c r="C245" s="311">
        <v>2000</v>
      </c>
      <c r="D245" s="209"/>
      <c r="E245" s="209"/>
      <c r="F245" s="209"/>
      <c r="G245" s="209"/>
      <c r="H245" s="209"/>
      <c r="I245" s="209"/>
    </row>
    <row r="246" spans="1:9" s="214" customFormat="1" ht="18.75" hidden="1" outlineLevel="1">
      <c r="A246" s="264"/>
      <c r="B246" s="234" t="s">
        <v>274</v>
      </c>
      <c r="C246" s="311">
        <v>2000</v>
      </c>
      <c r="D246" s="209"/>
      <c r="E246" s="209"/>
      <c r="F246" s="209"/>
      <c r="G246" s="209"/>
      <c r="H246" s="209"/>
      <c r="I246" s="209"/>
    </row>
    <row r="247" spans="1:9" s="214" customFormat="1" ht="18.75" hidden="1" outlineLevel="1">
      <c r="A247" s="264"/>
      <c r="B247" s="234" t="s">
        <v>275</v>
      </c>
      <c r="C247" s="311">
        <v>5000</v>
      </c>
      <c r="D247" s="209"/>
      <c r="E247" s="209"/>
      <c r="F247" s="209"/>
      <c r="G247" s="209"/>
      <c r="H247" s="209"/>
      <c r="I247" s="209"/>
    </row>
    <row r="248" spans="1:9" s="214" customFormat="1" ht="18.75" hidden="1" outlineLevel="1">
      <c r="A248" s="264"/>
      <c r="B248" s="232" t="s">
        <v>564</v>
      </c>
      <c r="C248" s="312">
        <f>SUM(C242:C247)</f>
        <v>30100</v>
      </c>
      <c r="D248" s="209"/>
      <c r="E248" s="209"/>
      <c r="F248" s="209"/>
      <c r="G248" s="209"/>
      <c r="H248" s="209"/>
      <c r="I248" s="209"/>
    </row>
    <row r="249" spans="1:9" s="214" customFormat="1" ht="18.75" hidden="1" outlineLevel="1">
      <c r="A249" s="263">
        <v>10</v>
      </c>
      <c r="B249" s="228" t="s">
        <v>575</v>
      </c>
      <c r="C249" s="313"/>
      <c r="D249" s="209"/>
      <c r="E249" s="209"/>
      <c r="F249" s="209"/>
      <c r="G249" s="209"/>
      <c r="H249" s="209"/>
      <c r="I249" s="209"/>
    </row>
    <row r="250" spans="1:9" s="214" customFormat="1" ht="18.75" hidden="1" outlineLevel="1">
      <c r="A250" s="217"/>
      <c r="B250" s="234" t="s">
        <v>276</v>
      </c>
      <c r="C250" s="311">
        <v>5000</v>
      </c>
      <c r="D250" s="209"/>
      <c r="E250" s="209"/>
      <c r="F250" s="209"/>
      <c r="G250" s="209"/>
      <c r="H250" s="209"/>
      <c r="I250" s="209"/>
    </row>
    <row r="251" spans="1:9" s="214" customFormat="1" ht="37.5" hidden="1" outlineLevel="1">
      <c r="A251" s="217"/>
      <c r="B251" s="234" t="s">
        <v>277</v>
      </c>
      <c r="C251" s="311">
        <v>4000</v>
      </c>
      <c r="D251" s="209"/>
      <c r="E251" s="209"/>
      <c r="F251" s="209"/>
      <c r="G251" s="209"/>
      <c r="H251" s="209"/>
      <c r="I251" s="209"/>
    </row>
    <row r="252" spans="1:9" s="214" customFormat="1" ht="37.5" hidden="1" outlineLevel="1">
      <c r="A252" s="217"/>
      <c r="B252" s="234" t="s">
        <v>369</v>
      </c>
      <c r="C252" s="311">
        <v>2000</v>
      </c>
      <c r="D252" s="209"/>
      <c r="E252" s="209"/>
      <c r="F252" s="209"/>
      <c r="G252" s="209"/>
      <c r="H252" s="209"/>
      <c r="I252" s="209"/>
    </row>
    <row r="253" spans="1:9" s="214" customFormat="1" ht="18.75" hidden="1" outlineLevel="1">
      <c r="A253" s="217"/>
      <c r="B253" s="234" t="s">
        <v>366</v>
      </c>
      <c r="C253" s="311">
        <v>400</v>
      </c>
      <c r="D253" s="209"/>
      <c r="E253" s="209"/>
      <c r="F253" s="209"/>
      <c r="G253" s="209"/>
      <c r="H253" s="209"/>
      <c r="I253" s="209"/>
    </row>
    <row r="254" spans="1:9" s="214" customFormat="1" ht="37.5" hidden="1" outlineLevel="1">
      <c r="A254" s="217"/>
      <c r="B254" s="234" t="s">
        <v>367</v>
      </c>
      <c r="C254" s="316">
        <v>3500</v>
      </c>
      <c r="D254" s="209"/>
      <c r="E254" s="209"/>
      <c r="F254" s="209"/>
      <c r="G254" s="209"/>
      <c r="H254" s="209"/>
      <c r="I254" s="209"/>
    </row>
    <row r="255" spans="1:9" s="214" customFormat="1" ht="18.75" hidden="1" outlineLevel="1">
      <c r="A255" s="217"/>
      <c r="B255" s="234" t="s">
        <v>306</v>
      </c>
      <c r="C255" s="311">
        <v>400</v>
      </c>
      <c r="D255" s="209"/>
      <c r="E255" s="209"/>
      <c r="F255" s="209"/>
      <c r="G255" s="209"/>
      <c r="H255" s="209"/>
      <c r="I255" s="209"/>
    </row>
    <row r="256" spans="1:9" s="214" customFormat="1" ht="18.75" hidden="1" outlineLevel="1">
      <c r="A256" s="264"/>
      <c r="B256" s="232" t="s">
        <v>564</v>
      </c>
      <c r="C256" s="312">
        <f>SUM(C250:C255)</f>
        <v>15300</v>
      </c>
      <c r="D256" s="209"/>
      <c r="E256" s="209"/>
      <c r="F256" s="209"/>
      <c r="G256" s="209"/>
      <c r="H256" s="209"/>
      <c r="I256" s="209"/>
    </row>
    <row r="257" spans="1:9" s="214" customFormat="1" ht="18.75" hidden="1" outlineLevel="1">
      <c r="A257" s="263">
        <v>11</v>
      </c>
      <c r="B257" s="228" t="s">
        <v>307</v>
      </c>
      <c r="C257" s="313"/>
      <c r="D257" s="209"/>
      <c r="E257" s="209"/>
      <c r="F257" s="209"/>
      <c r="G257" s="209"/>
      <c r="H257" s="209"/>
      <c r="I257" s="209"/>
    </row>
    <row r="258" spans="1:9" s="214" customFormat="1" ht="18.75" hidden="1" outlineLevel="1">
      <c r="A258" s="217"/>
      <c r="B258" s="234" t="s">
        <v>308</v>
      </c>
      <c r="C258" s="311">
        <v>3000</v>
      </c>
      <c r="D258" s="209"/>
      <c r="E258" s="209"/>
      <c r="F258" s="209"/>
      <c r="G258" s="209"/>
      <c r="H258" s="209"/>
      <c r="I258" s="209"/>
    </row>
    <row r="259" spans="1:9" s="214" customFormat="1" ht="18.75" hidden="1" outlineLevel="1">
      <c r="A259" s="217"/>
      <c r="B259" s="234" t="s">
        <v>309</v>
      </c>
      <c r="C259" s="311">
        <v>1500</v>
      </c>
      <c r="D259" s="209"/>
      <c r="E259" s="209"/>
      <c r="F259" s="209"/>
      <c r="G259" s="209"/>
      <c r="H259" s="209"/>
      <c r="I259" s="209"/>
    </row>
    <row r="260" spans="1:9" s="214" customFormat="1" ht="18.75" hidden="1" outlineLevel="1">
      <c r="A260" s="264"/>
      <c r="B260" s="232" t="s">
        <v>564</v>
      </c>
      <c r="C260" s="312">
        <f>SUM(C258:C259)</f>
        <v>4500</v>
      </c>
      <c r="D260" s="209"/>
      <c r="E260" s="209"/>
      <c r="F260" s="209"/>
      <c r="G260" s="209"/>
      <c r="H260" s="209"/>
      <c r="I260" s="209"/>
    </row>
    <row r="261" spans="1:9" s="214" customFormat="1" ht="18.75" hidden="1" outlineLevel="1">
      <c r="A261" s="263">
        <v>12</v>
      </c>
      <c r="B261" s="228" t="s">
        <v>577</v>
      </c>
      <c r="C261" s="313"/>
      <c r="D261" s="209"/>
      <c r="E261" s="209"/>
      <c r="F261" s="209"/>
      <c r="G261" s="209"/>
      <c r="H261" s="209"/>
      <c r="I261" s="209"/>
    </row>
    <row r="262" spans="1:9" s="214" customFormat="1" ht="18.75" hidden="1" outlineLevel="1">
      <c r="A262" s="217"/>
      <c r="B262" s="234" t="s">
        <v>310</v>
      </c>
      <c r="C262" s="311">
        <v>13000</v>
      </c>
      <c r="D262" s="209"/>
      <c r="E262" s="209"/>
      <c r="F262" s="209"/>
      <c r="G262" s="209"/>
      <c r="H262" s="209"/>
      <c r="I262" s="209"/>
    </row>
    <row r="263" spans="1:9" s="214" customFormat="1" ht="18.75" hidden="1" outlineLevel="1">
      <c r="A263" s="217"/>
      <c r="B263" s="234" t="s">
        <v>292</v>
      </c>
      <c r="C263" s="311">
        <v>7000</v>
      </c>
      <c r="D263" s="209"/>
      <c r="E263" s="209"/>
      <c r="F263" s="209"/>
      <c r="G263" s="209"/>
      <c r="H263" s="209"/>
      <c r="I263" s="209"/>
    </row>
    <row r="264" spans="1:9" s="214" customFormat="1" ht="18.75" hidden="1" outlineLevel="1">
      <c r="A264" s="217"/>
      <c r="B264" s="234" t="s">
        <v>293</v>
      </c>
      <c r="C264" s="311">
        <v>2700</v>
      </c>
      <c r="D264" s="209"/>
      <c r="E264" s="209"/>
      <c r="F264" s="209"/>
      <c r="G264" s="209"/>
      <c r="H264" s="209"/>
      <c r="I264" s="209"/>
    </row>
    <row r="265" spans="1:9" s="214" customFormat="1" ht="37.5" hidden="1" outlineLevel="1">
      <c r="A265" s="217"/>
      <c r="B265" s="234" t="s">
        <v>294</v>
      </c>
      <c r="C265" s="311">
        <v>1500</v>
      </c>
      <c r="D265" s="209"/>
      <c r="E265" s="209"/>
      <c r="F265" s="209"/>
      <c r="G265" s="209"/>
      <c r="H265" s="209"/>
      <c r="I265" s="209"/>
    </row>
    <row r="266" spans="1:9" s="214" customFormat="1" ht="18.75" hidden="1" outlineLevel="1">
      <c r="A266" s="264"/>
      <c r="B266" s="232" t="s">
        <v>564</v>
      </c>
      <c r="C266" s="312">
        <f>SUM(C262:C265)</f>
        <v>24200</v>
      </c>
      <c r="D266" s="209"/>
      <c r="E266" s="209"/>
      <c r="F266" s="209"/>
      <c r="G266" s="209"/>
      <c r="H266" s="209"/>
      <c r="I266" s="209"/>
    </row>
    <row r="267" spans="1:9" s="214" customFormat="1" ht="18.75" hidden="1" outlineLevel="1">
      <c r="A267" s="263">
        <v>13</v>
      </c>
      <c r="B267" s="228" t="s">
        <v>539</v>
      </c>
      <c r="C267" s="313"/>
      <c r="D267" s="209"/>
      <c r="E267" s="209"/>
      <c r="F267" s="209"/>
      <c r="G267" s="209"/>
      <c r="H267" s="209"/>
      <c r="I267" s="209"/>
    </row>
    <row r="268" spans="1:9" s="214" customFormat="1" ht="18.75" hidden="1" outlineLevel="1">
      <c r="A268" s="217"/>
      <c r="B268" s="234" t="s">
        <v>295</v>
      </c>
      <c r="C268" s="311">
        <v>6500</v>
      </c>
      <c r="D268" s="209"/>
      <c r="E268" s="209"/>
      <c r="F268" s="209"/>
      <c r="G268" s="209"/>
      <c r="H268" s="209"/>
      <c r="I268" s="209"/>
    </row>
    <row r="269" spans="1:9" s="214" customFormat="1" ht="18.75" hidden="1" outlineLevel="1">
      <c r="A269" s="264"/>
      <c r="B269" s="232" t="s">
        <v>564</v>
      </c>
      <c r="C269" s="312">
        <f>SUM(C268:C268)</f>
        <v>6500</v>
      </c>
      <c r="D269" s="209"/>
      <c r="E269" s="209"/>
      <c r="F269" s="209"/>
      <c r="G269" s="209"/>
      <c r="H269" s="209"/>
      <c r="I269" s="209"/>
    </row>
    <row r="270" spans="1:9" s="214" customFormat="1" ht="18.75" hidden="1" outlineLevel="1">
      <c r="A270" s="263">
        <v>14</v>
      </c>
      <c r="B270" s="228" t="s">
        <v>540</v>
      </c>
      <c r="C270" s="313"/>
      <c r="D270" s="209"/>
      <c r="E270" s="209"/>
      <c r="F270" s="209"/>
      <c r="G270" s="209"/>
      <c r="H270" s="209"/>
      <c r="I270" s="209"/>
    </row>
    <row r="271" spans="1:9" s="214" customFormat="1" ht="37.5" hidden="1" outlineLevel="1">
      <c r="A271" s="217"/>
      <c r="B271" s="234" t="s">
        <v>296</v>
      </c>
      <c r="C271" s="311">
        <v>2800</v>
      </c>
      <c r="D271" s="209"/>
      <c r="E271" s="209"/>
      <c r="F271" s="209"/>
      <c r="G271" s="209"/>
      <c r="H271" s="209"/>
      <c r="I271" s="209"/>
    </row>
    <row r="272" spans="1:9" s="214" customFormat="1" ht="18.75" hidden="1" outlineLevel="1">
      <c r="A272" s="217"/>
      <c r="B272" s="234" t="s">
        <v>297</v>
      </c>
      <c r="C272" s="311">
        <v>1800</v>
      </c>
      <c r="D272" s="209"/>
      <c r="E272" s="209"/>
      <c r="F272" s="209"/>
      <c r="G272" s="209"/>
      <c r="H272" s="209"/>
      <c r="I272" s="209"/>
    </row>
    <row r="273" spans="1:9" s="214" customFormat="1" ht="18.75" hidden="1" outlineLevel="1">
      <c r="A273" s="217"/>
      <c r="B273" s="234" t="s">
        <v>298</v>
      </c>
      <c r="C273" s="311">
        <v>2700</v>
      </c>
      <c r="D273" s="209"/>
      <c r="E273" s="209"/>
      <c r="F273" s="209"/>
      <c r="G273" s="209"/>
      <c r="H273" s="209"/>
      <c r="I273" s="209"/>
    </row>
    <row r="274" spans="1:9" s="214" customFormat="1" ht="18.75" hidden="1" outlineLevel="1">
      <c r="A274" s="217"/>
      <c r="B274" s="234" t="s">
        <v>299</v>
      </c>
      <c r="C274" s="311">
        <v>450</v>
      </c>
      <c r="D274" s="209"/>
      <c r="E274" s="209"/>
      <c r="F274" s="209"/>
      <c r="G274" s="209"/>
      <c r="H274" s="209"/>
      <c r="I274" s="209"/>
    </row>
    <row r="275" spans="1:9" s="214" customFormat="1" ht="64.5" customHeight="1" hidden="1" outlineLevel="1">
      <c r="A275" s="217"/>
      <c r="B275" s="234" t="s">
        <v>300</v>
      </c>
      <c r="C275" s="311">
        <v>9000</v>
      </c>
      <c r="D275" s="209"/>
      <c r="E275" s="209"/>
      <c r="F275" s="209"/>
      <c r="G275" s="209"/>
      <c r="H275" s="209"/>
      <c r="I275" s="209"/>
    </row>
    <row r="276" spans="1:9" s="214" customFormat="1" ht="37.5" hidden="1" outlineLevel="1">
      <c r="A276" s="217"/>
      <c r="B276" s="234" t="s">
        <v>301</v>
      </c>
      <c r="C276" s="311">
        <v>1500</v>
      </c>
      <c r="D276" s="209"/>
      <c r="E276" s="209"/>
      <c r="F276" s="209"/>
      <c r="G276" s="209"/>
      <c r="H276" s="209"/>
      <c r="I276" s="209"/>
    </row>
    <row r="277" spans="1:9" s="214" customFormat="1" ht="18.75" hidden="1" outlineLevel="1">
      <c r="A277" s="217"/>
      <c r="B277" s="234" t="s">
        <v>302</v>
      </c>
      <c r="C277" s="311">
        <v>3000</v>
      </c>
      <c r="D277" s="209"/>
      <c r="E277" s="209"/>
      <c r="F277" s="209"/>
      <c r="G277" s="209"/>
      <c r="H277" s="209"/>
      <c r="I277" s="209"/>
    </row>
    <row r="278" spans="1:9" s="214" customFormat="1" ht="18.75" hidden="1" outlineLevel="1">
      <c r="A278" s="217"/>
      <c r="B278" s="234" t="s">
        <v>303</v>
      </c>
      <c r="C278" s="311">
        <v>500</v>
      </c>
      <c r="D278" s="209"/>
      <c r="E278" s="209"/>
      <c r="F278" s="209"/>
      <c r="G278" s="209"/>
      <c r="H278" s="209"/>
      <c r="I278" s="209"/>
    </row>
    <row r="279" spans="1:9" s="214" customFormat="1" ht="18.75" hidden="1" outlineLevel="1">
      <c r="A279" s="264"/>
      <c r="B279" s="232" t="s">
        <v>564</v>
      </c>
      <c r="C279" s="312">
        <f>SUM(C271:C278)</f>
        <v>21750</v>
      </c>
      <c r="D279" s="209"/>
      <c r="E279" s="209"/>
      <c r="F279" s="209"/>
      <c r="G279" s="209"/>
      <c r="H279" s="209"/>
      <c r="I279" s="209"/>
    </row>
    <row r="280" spans="1:9" s="214" customFormat="1" ht="18.75" hidden="1" outlineLevel="1">
      <c r="A280" s="263">
        <v>15</v>
      </c>
      <c r="B280" s="228" t="s">
        <v>580</v>
      </c>
      <c r="C280" s="310"/>
      <c r="D280" s="209"/>
      <c r="E280" s="209"/>
      <c r="F280" s="209"/>
      <c r="G280" s="209"/>
      <c r="H280" s="209"/>
      <c r="I280" s="209"/>
    </row>
    <row r="281" spans="1:9" s="214" customFormat="1" ht="37.5" hidden="1" outlineLevel="1">
      <c r="A281" s="217"/>
      <c r="B281" s="234" t="s">
        <v>472</v>
      </c>
      <c r="C281" s="311">
        <v>1100</v>
      </c>
      <c r="D281" s="209"/>
      <c r="E281" s="209"/>
      <c r="F281" s="209"/>
      <c r="G281" s="209"/>
      <c r="H281" s="209"/>
      <c r="I281" s="209"/>
    </row>
    <row r="282" spans="1:9" s="214" customFormat="1" ht="37.5" hidden="1" outlineLevel="1">
      <c r="A282" s="217"/>
      <c r="B282" s="234" t="s">
        <v>473</v>
      </c>
      <c r="C282" s="311">
        <v>1200</v>
      </c>
      <c r="D282" s="209"/>
      <c r="E282" s="209"/>
      <c r="F282" s="209"/>
      <c r="G282" s="209"/>
      <c r="H282" s="209"/>
      <c r="I282" s="209"/>
    </row>
    <row r="283" spans="1:9" s="214" customFormat="1" ht="37.5" hidden="1" outlineLevel="1">
      <c r="A283" s="217"/>
      <c r="B283" s="234" t="s">
        <v>474</v>
      </c>
      <c r="C283" s="311">
        <v>12000</v>
      </c>
      <c r="D283" s="209"/>
      <c r="E283" s="209"/>
      <c r="F283" s="209"/>
      <c r="G283" s="209"/>
      <c r="H283" s="209"/>
      <c r="I283" s="209"/>
    </row>
    <row r="284" spans="1:9" s="214" customFormat="1" ht="18.75" hidden="1" outlineLevel="1">
      <c r="A284" s="217"/>
      <c r="B284" s="234" t="s">
        <v>475</v>
      </c>
      <c r="C284" s="311">
        <v>700</v>
      </c>
      <c r="D284" s="209"/>
      <c r="E284" s="209"/>
      <c r="F284" s="209"/>
      <c r="G284" s="209"/>
      <c r="H284" s="209"/>
      <c r="I284" s="209"/>
    </row>
    <row r="285" spans="1:9" s="214" customFormat="1" ht="18.75" hidden="1" outlineLevel="1">
      <c r="A285" s="217"/>
      <c r="B285" s="234" t="s">
        <v>218</v>
      </c>
      <c r="C285" s="311">
        <v>175</v>
      </c>
      <c r="D285" s="209"/>
      <c r="E285" s="209"/>
      <c r="F285" s="209"/>
      <c r="G285" s="209"/>
      <c r="H285" s="209"/>
      <c r="I285" s="209"/>
    </row>
    <row r="286" spans="1:9" s="214" customFormat="1" ht="18.75" hidden="1" outlineLevel="1">
      <c r="A286" s="217"/>
      <c r="B286" s="234" t="s">
        <v>219</v>
      </c>
      <c r="C286" s="311">
        <v>450</v>
      </c>
      <c r="D286" s="209"/>
      <c r="E286" s="209"/>
      <c r="F286" s="209"/>
      <c r="G286" s="209"/>
      <c r="H286" s="209"/>
      <c r="I286" s="209"/>
    </row>
    <row r="287" spans="1:9" s="214" customFormat="1" ht="18.75" hidden="1" outlineLevel="1">
      <c r="A287" s="217"/>
      <c r="B287" s="234" t="s">
        <v>220</v>
      </c>
      <c r="C287" s="311">
        <v>100</v>
      </c>
      <c r="D287" s="209"/>
      <c r="E287" s="209"/>
      <c r="F287" s="209"/>
      <c r="G287" s="209"/>
      <c r="H287" s="209"/>
      <c r="I287" s="209"/>
    </row>
    <row r="288" spans="1:9" s="214" customFormat="1" ht="18.75" hidden="1" outlineLevel="1">
      <c r="A288" s="217"/>
      <c r="B288" s="234" t="s">
        <v>866</v>
      </c>
      <c r="C288" s="311">
        <v>400</v>
      </c>
      <c r="D288" s="209"/>
      <c r="E288" s="209"/>
      <c r="F288" s="209"/>
      <c r="G288" s="209"/>
      <c r="H288" s="209"/>
      <c r="I288" s="209"/>
    </row>
    <row r="289" spans="1:9" s="214" customFormat="1" ht="18.75" hidden="1" outlineLevel="1">
      <c r="A289" s="217"/>
      <c r="B289" s="234" t="s">
        <v>867</v>
      </c>
      <c r="C289" s="311">
        <v>4500</v>
      </c>
      <c r="D289" s="209"/>
      <c r="E289" s="209"/>
      <c r="F289" s="209"/>
      <c r="G289" s="209"/>
      <c r="H289" s="209"/>
      <c r="I289" s="209"/>
    </row>
    <row r="290" spans="1:9" s="214" customFormat="1" ht="37.5" hidden="1" outlineLevel="1">
      <c r="A290" s="217"/>
      <c r="B290" s="234" t="s">
        <v>868</v>
      </c>
      <c r="C290" s="311">
        <v>25000</v>
      </c>
      <c r="D290" s="209"/>
      <c r="E290" s="209"/>
      <c r="F290" s="209"/>
      <c r="G290" s="209"/>
      <c r="H290" s="209"/>
      <c r="I290" s="209"/>
    </row>
    <row r="291" spans="1:9" s="214" customFormat="1" ht="18.75" hidden="1" outlineLevel="1">
      <c r="A291" s="264"/>
      <c r="B291" s="232" t="s">
        <v>564</v>
      </c>
      <c r="C291" s="312">
        <f>SUM(C281:C290)</f>
        <v>45625</v>
      </c>
      <c r="D291" s="209"/>
      <c r="E291" s="209"/>
      <c r="F291" s="209"/>
      <c r="G291" s="209"/>
      <c r="H291" s="209"/>
      <c r="I291" s="209"/>
    </row>
    <row r="292" spans="1:37" s="215" customFormat="1" ht="18.75" hidden="1" outlineLevel="1">
      <c r="A292" s="263"/>
      <c r="B292" s="228" t="s">
        <v>541</v>
      </c>
      <c r="C292" s="310"/>
      <c r="D292" s="209"/>
      <c r="E292" s="209"/>
      <c r="F292" s="209"/>
      <c r="G292" s="209"/>
      <c r="H292" s="209"/>
      <c r="I292" s="209"/>
      <c r="J292" s="209"/>
      <c r="K292" s="209"/>
      <c r="L292" s="209"/>
      <c r="M292" s="209"/>
      <c r="N292" s="209"/>
      <c r="O292" s="209"/>
      <c r="P292" s="209"/>
      <c r="Q292" s="209"/>
      <c r="R292" s="209"/>
      <c r="S292" s="209"/>
      <c r="T292" s="209"/>
      <c r="U292" s="209"/>
      <c r="V292" s="209"/>
      <c r="W292" s="209"/>
      <c r="X292" s="209"/>
      <c r="Y292" s="209"/>
      <c r="Z292" s="209"/>
      <c r="AA292" s="209"/>
      <c r="AB292" s="209"/>
      <c r="AC292" s="209"/>
      <c r="AD292" s="209"/>
      <c r="AE292" s="209"/>
      <c r="AF292" s="209"/>
      <c r="AG292" s="209"/>
      <c r="AH292" s="209"/>
      <c r="AI292" s="209"/>
      <c r="AJ292" s="209"/>
      <c r="AK292" s="209"/>
    </row>
    <row r="293" spans="1:129" s="211" customFormat="1" ht="18.75" hidden="1" outlineLevel="1">
      <c r="A293" s="217"/>
      <c r="B293" s="234" t="s">
        <v>869</v>
      </c>
      <c r="C293" s="311">
        <v>3000</v>
      </c>
      <c r="D293" s="209"/>
      <c r="E293" s="209"/>
      <c r="F293" s="209"/>
      <c r="G293" s="209"/>
      <c r="H293" s="209"/>
      <c r="I293" s="209"/>
      <c r="J293" s="209"/>
      <c r="K293" s="209"/>
      <c r="L293" s="209"/>
      <c r="M293" s="209"/>
      <c r="N293" s="209"/>
      <c r="O293" s="209"/>
      <c r="P293" s="209"/>
      <c r="Q293" s="209"/>
      <c r="R293" s="209"/>
      <c r="S293" s="209"/>
      <c r="T293" s="209"/>
      <c r="U293" s="209"/>
      <c r="V293" s="209"/>
      <c r="W293" s="209"/>
      <c r="X293" s="209"/>
      <c r="Y293" s="209"/>
      <c r="Z293" s="209"/>
      <c r="AA293" s="209"/>
      <c r="AB293" s="209"/>
      <c r="AC293" s="209"/>
      <c r="AD293" s="209"/>
      <c r="AE293" s="209"/>
      <c r="AF293" s="209"/>
      <c r="AG293" s="209"/>
      <c r="AH293" s="209"/>
      <c r="AI293" s="209"/>
      <c r="AJ293" s="209"/>
      <c r="AK293" s="209"/>
      <c r="AL293" s="209"/>
      <c r="AM293" s="209"/>
      <c r="AN293" s="209"/>
      <c r="AO293" s="209"/>
      <c r="AP293" s="209"/>
      <c r="AQ293" s="209"/>
      <c r="AR293" s="209"/>
      <c r="AS293" s="209"/>
      <c r="AT293" s="209"/>
      <c r="AU293" s="209"/>
      <c r="AV293" s="209"/>
      <c r="AW293" s="209"/>
      <c r="AX293" s="209"/>
      <c r="AY293" s="209"/>
      <c r="AZ293" s="209"/>
      <c r="BA293" s="209"/>
      <c r="BB293" s="209"/>
      <c r="BC293" s="209"/>
      <c r="BD293" s="209"/>
      <c r="BE293" s="209"/>
      <c r="BF293" s="209"/>
      <c r="BG293" s="209"/>
      <c r="BH293" s="209"/>
      <c r="BI293" s="209"/>
      <c r="BJ293" s="209"/>
      <c r="BK293" s="209"/>
      <c r="BL293" s="209"/>
      <c r="BM293" s="209"/>
      <c r="BN293" s="209"/>
      <c r="BO293" s="209"/>
      <c r="BP293" s="209"/>
      <c r="BQ293" s="209"/>
      <c r="BR293" s="209"/>
      <c r="BS293" s="209"/>
      <c r="BT293" s="209"/>
      <c r="BU293" s="209"/>
      <c r="BV293" s="209"/>
      <c r="BW293" s="209"/>
      <c r="BX293" s="209"/>
      <c r="BY293" s="209"/>
      <c r="BZ293" s="209"/>
      <c r="CA293" s="209"/>
      <c r="CB293" s="209"/>
      <c r="CC293" s="209"/>
      <c r="CD293" s="209"/>
      <c r="CE293" s="209"/>
      <c r="CF293" s="209"/>
      <c r="CG293" s="209"/>
      <c r="CH293" s="209"/>
      <c r="CI293" s="209"/>
      <c r="CJ293" s="209"/>
      <c r="CK293" s="209"/>
      <c r="CL293" s="209"/>
      <c r="CM293" s="209"/>
      <c r="CN293" s="209"/>
      <c r="CO293" s="209"/>
      <c r="CP293" s="209"/>
      <c r="CQ293" s="209"/>
      <c r="CR293" s="209"/>
      <c r="CS293" s="209"/>
      <c r="CT293" s="209"/>
      <c r="CU293" s="209"/>
      <c r="CV293" s="209"/>
      <c r="CW293" s="209"/>
      <c r="CX293" s="209"/>
      <c r="CY293" s="209"/>
      <c r="CZ293" s="209"/>
      <c r="DA293" s="209"/>
      <c r="DB293" s="209"/>
      <c r="DC293" s="209"/>
      <c r="DD293" s="209"/>
      <c r="DE293" s="209"/>
      <c r="DF293" s="209"/>
      <c r="DG293" s="209"/>
      <c r="DH293" s="209"/>
      <c r="DI293" s="209"/>
      <c r="DJ293" s="209"/>
      <c r="DK293" s="209"/>
      <c r="DL293" s="209"/>
      <c r="DM293" s="209"/>
      <c r="DN293" s="209"/>
      <c r="DO293" s="209"/>
      <c r="DP293" s="209"/>
      <c r="DQ293" s="209"/>
      <c r="DR293" s="209"/>
      <c r="DS293" s="209"/>
      <c r="DT293" s="209"/>
      <c r="DU293" s="209"/>
      <c r="DV293" s="209"/>
      <c r="DW293" s="209"/>
      <c r="DX293" s="209"/>
      <c r="DY293" s="209"/>
    </row>
    <row r="294" spans="1:3" s="206" customFormat="1" ht="37.5" hidden="1" outlineLevel="1">
      <c r="A294" s="217"/>
      <c r="B294" s="234" t="s">
        <v>385</v>
      </c>
      <c r="C294" s="311">
        <v>1200</v>
      </c>
    </row>
    <row r="295" spans="1:3" s="206" customFormat="1" ht="18.75" hidden="1" outlineLevel="1">
      <c r="A295" s="217"/>
      <c r="B295" s="234" t="s">
        <v>386</v>
      </c>
      <c r="C295" s="311">
        <v>100</v>
      </c>
    </row>
    <row r="296" spans="1:3" s="206" customFormat="1" ht="18.75" hidden="1" outlineLevel="1">
      <c r="A296" s="217"/>
      <c r="B296" s="234" t="s">
        <v>387</v>
      </c>
      <c r="C296" s="311">
        <v>4900</v>
      </c>
    </row>
    <row r="297" spans="1:3" s="206" customFormat="1" ht="18.75" hidden="1" outlineLevel="1">
      <c r="A297" s="217"/>
      <c r="B297" s="234" t="s">
        <v>388</v>
      </c>
      <c r="C297" s="311">
        <v>1500</v>
      </c>
    </row>
    <row r="298" spans="1:3" s="206" customFormat="1" ht="53.25" customHeight="1" hidden="1" outlineLevel="1">
      <c r="A298" s="217"/>
      <c r="B298" s="234" t="s">
        <v>389</v>
      </c>
      <c r="C298" s="311">
        <v>1700</v>
      </c>
    </row>
    <row r="299" spans="1:3" s="206" customFormat="1" ht="37.5" hidden="1" outlineLevel="1">
      <c r="A299" s="217"/>
      <c r="B299" s="234" t="s">
        <v>390</v>
      </c>
      <c r="C299" s="311">
        <v>1400</v>
      </c>
    </row>
    <row r="300" spans="1:3" s="206" customFormat="1" ht="18.75" hidden="1" outlineLevel="1">
      <c r="A300" s="264"/>
      <c r="B300" s="232" t="s">
        <v>564</v>
      </c>
      <c r="C300" s="312">
        <f>SUM(C293:C299)</f>
        <v>13800</v>
      </c>
    </row>
    <row r="301" spans="1:3" s="206" customFormat="1" ht="18.75" hidden="1" outlineLevel="1">
      <c r="A301" s="243">
        <v>16</v>
      </c>
      <c r="B301" s="243" t="s">
        <v>582</v>
      </c>
      <c r="C301" s="317"/>
    </row>
    <row r="302" spans="1:3" s="206" customFormat="1" ht="18.75" hidden="1" outlineLevel="1">
      <c r="A302" s="217"/>
      <c r="B302" s="234" t="s">
        <v>391</v>
      </c>
      <c r="C302" s="311">
        <v>10000</v>
      </c>
    </row>
    <row r="303" spans="1:3" s="207" customFormat="1" ht="18.75" hidden="1" outlineLevel="1">
      <c r="A303" s="217"/>
      <c r="B303" s="234" t="s">
        <v>392</v>
      </c>
      <c r="C303" s="311">
        <v>1800</v>
      </c>
    </row>
    <row r="304" spans="1:3" s="207" customFormat="1" ht="18.75" hidden="1" outlineLevel="1">
      <c r="A304" s="217"/>
      <c r="B304" s="234" t="s">
        <v>393</v>
      </c>
      <c r="C304" s="311">
        <v>1300</v>
      </c>
    </row>
    <row r="305" spans="1:3" s="207" customFormat="1" ht="18.75" hidden="1" outlineLevel="1">
      <c r="A305" s="217"/>
      <c r="B305" s="234" t="s">
        <v>394</v>
      </c>
      <c r="C305" s="311">
        <v>11000</v>
      </c>
    </row>
    <row r="306" spans="1:3" s="207" customFormat="1" ht="18.75" hidden="1" outlineLevel="1">
      <c r="A306" s="217"/>
      <c r="B306" s="234" t="s">
        <v>395</v>
      </c>
      <c r="C306" s="311">
        <v>1500</v>
      </c>
    </row>
    <row r="307" spans="1:3" s="207" customFormat="1" ht="18.75" hidden="1" outlineLevel="1">
      <c r="A307" s="264"/>
      <c r="B307" s="232" t="s">
        <v>564</v>
      </c>
      <c r="C307" s="312">
        <f>SUM(C302:C306)</f>
        <v>25600</v>
      </c>
    </row>
    <row r="308" spans="1:3" s="207" customFormat="1" ht="18.75" hidden="1" outlineLevel="1">
      <c r="A308" s="268">
        <v>17</v>
      </c>
      <c r="B308" s="243" t="s">
        <v>583</v>
      </c>
      <c r="C308" s="318"/>
    </row>
    <row r="309" spans="1:3" s="207" customFormat="1" ht="37.5" hidden="1" outlineLevel="1">
      <c r="A309" s="265"/>
      <c r="B309" s="234" t="s">
        <v>396</v>
      </c>
      <c r="C309" s="314">
        <v>13500</v>
      </c>
    </row>
    <row r="310" spans="1:3" s="207" customFormat="1" ht="18.75" hidden="1" outlineLevel="1">
      <c r="A310" s="265"/>
      <c r="B310" s="234" t="s">
        <v>397</v>
      </c>
      <c r="C310" s="314">
        <v>12000</v>
      </c>
    </row>
    <row r="311" spans="1:3" s="207" customFormat="1" ht="37.5" hidden="1" outlineLevel="1">
      <c r="A311" s="265"/>
      <c r="B311" s="234" t="s">
        <v>45</v>
      </c>
      <c r="C311" s="314">
        <v>17000</v>
      </c>
    </row>
    <row r="312" spans="1:3" s="207" customFormat="1" ht="18.75" hidden="1" outlineLevel="1">
      <c r="A312" s="265"/>
      <c r="B312" s="234" t="s">
        <v>46</v>
      </c>
      <c r="C312" s="314">
        <v>2643</v>
      </c>
    </row>
    <row r="313" spans="1:3" s="207" customFormat="1" ht="18.75" hidden="1" outlineLevel="1">
      <c r="A313" s="264"/>
      <c r="B313" s="234" t="s">
        <v>47</v>
      </c>
      <c r="C313" s="311">
        <v>1500</v>
      </c>
    </row>
    <row r="314" spans="1:3" s="207" customFormat="1" ht="18.75" hidden="1" outlineLevel="1">
      <c r="A314" s="264"/>
      <c r="B314" s="237" t="s">
        <v>564</v>
      </c>
      <c r="C314" s="312">
        <f>SUM(C309:C313)</f>
        <v>46643</v>
      </c>
    </row>
    <row r="315" spans="1:3" s="207" customFormat="1" ht="18.75" hidden="1" outlineLevel="1">
      <c r="A315" s="263">
        <v>18</v>
      </c>
      <c r="B315" s="228" t="s">
        <v>584</v>
      </c>
      <c r="C315" s="313"/>
    </row>
    <row r="316" spans="1:3" s="207" customFormat="1" ht="18.75" hidden="1" outlineLevel="1">
      <c r="A316" s="217"/>
      <c r="B316" s="234" t="s">
        <v>48</v>
      </c>
      <c r="C316" s="311">
        <v>2000</v>
      </c>
    </row>
    <row r="317" spans="1:3" s="207" customFormat="1" ht="18.75" hidden="1" outlineLevel="1">
      <c r="A317" s="217"/>
      <c r="B317" s="234" t="s">
        <v>49</v>
      </c>
      <c r="C317" s="311">
        <v>1500</v>
      </c>
    </row>
    <row r="318" spans="1:3" s="207" customFormat="1" ht="37.5" hidden="1" outlineLevel="1">
      <c r="A318" s="217"/>
      <c r="B318" s="234" t="s">
        <v>311</v>
      </c>
      <c r="C318" s="311">
        <v>6000</v>
      </c>
    </row>
    <row r="319" spans="1:3" s="207" customFormat="1" ht="18.75" hidden="1" outlineLevel="1">
      <c r="A319" s="217"/>
      <c r="B319" s="234" t="s">
        <v>312</v>
      </c>
      <c r="C319" s="311">
        <v>400</v>
      </c>
    </row>
    <row r="320" spans="1:3" s="207" customFormat="1" ht="18.75" hidden="1" outlineLevel="1">
      <c r="A320" s="217"/>
      <c r="B320" s="234" t="s">
        <v>962</v>
      </c>
      <c r="C320" s="311">
        <v>300</v>
      </c>
    </row>
    <row r="321" spans="1:3" s="207" customFormat="1" ht="18.75" hidden="1" outlineLevel="1">
      <c r="A321" s="217"/>
      <c r="B321" s="234" t="s">
        <v>963</v>
      </c>
      <c r="C321" s="311">
        <v>4500</v>
      </c>
    </row>
    <row r="322" spans="1:3" s="207" customFormat="1" ht="18.75" hidden="1" outlineLevel="1">
      <c r="A322" s="217"/>
      <c r="B322" s="234" t="s">
        <v>964</v>
      </c>
      <c r="C322" s="311">
        <v>400</v>
      </c>
    </row>
    <row r="323" spans="1:3" s="207" customFormat="1" ht="18.75" hidden="1" outlineLevel="1">
      <c r="A323" s="217"/>
      <c r="B323" s="234" t="s">
        <v>375</v>
      </c>
      <c r="C323" s="311">
        <v>6000</v>
      </c>
    </row>
    <row r="324" spans="1:3" s="207" customFormat="1" ht="18.75" hidden="1" outlineLevel="1">
      <c r="A324" s="217"/>
      <c r="B324" s="234" t="s">
        <v>376</v>
      </c>
      <c r="C324" s="311">
        <v>900</v>
      </c>
    </row>
    <row r="325" spans="1:3" s="207" customFormat="1" ht="18.75" hidden="1" outlineLevel="1">
      <c r="A325" s="217"/>
      <c r="B325" s="234" t="s">
        <v>853</v>
      </c>
      <c r="C325" s="311">
        <v>300</v>
      </c>
    </row>
    <row r="326" spans="1:3" s="207" customFormat="1" ht="18.75" hidden="1" outlineLevel="1">
      <c r="A326" s="217"/>
      <c r="B326" s="234" t="s">
        <v>854</v>
      </c>
      <c r="C326" s="311">
        <v>350</v>
      </c>
    </row>
    <row r="327" spans="1:3" s="207" customFormat="1" ht="37.5" hidden="1" outlineLevel="1">
      <c r="A327" s="217"/>
      <c r="B327" s="234" t="s">
        <v>182</v>
      </c>
      <c r="C327" s="311">
        <v>600</v>
      </c>
    </row>
    <row r="328" spans="1:3" s="207" customFormat="1" ht="18.75" hidden="1" outlineLevel="1">
      <c r="A328" s="217"/>
      <c r="B328" s="234" t="s">
        <v>183</v>
      </c>
      <c r="C328" s="311">
        <v>4000</v>
      </c>
    </row>
    <row r="329" spans="1:3" s="207" customFormat="1" ht="37.5" hidden="1" outlineLevel="1">
      <c r="A329" s="217"/>
      <c r="B329" s="234" t="s">
        <v>466</v>
      </c>
      <c r="C329" s="311">
        <v>500</v>
      </c>
    </row>
    <row r="330" spans="1:3" s="207" customFormat="1" ht="37.5" hidden="1" outlineLevel="1">
      <c r="A330" s="217"/>
      <c r="B330" s="234" t="s">
        <v>467</v>
      </c>
      <c r="C330" s="311">
        <v>8000</v>
      </c>
    </row>
    <row r="331" spans="1:3" s="207" customFormat="1" ht="18.75" hidden="1" outlineLevel="1">
      <c r="A331" s="264"/>
      <c r="B331" s="232" t="s">
        <v>564</v>
      </c>
      <c r="C331" s="312">
        <f>SUM(C316:C330)</f>
        <v>35750</v>
      </c>
    </row>
    <row r="332" spans="1:3" s="207" customFormat="1" ht="18.75" hidden="1" outlineLevel="1">
      <c r="A332" s="264"/>
      <c r="B332" s="232" t="s">
        <v>468</v>
      </c>
      <c r="C332" s="312">
        <f>C331+C314+C307+C300+C291+C279+C269+C266+C260+C256+C248+C240+C235+C228+C224+C220+C212+C205+C202</f>
        <v>350818</v>
      </c>
    </row>
    <row r="333" spans="1:3" s="207" customFormat="1" ht="18.75" collapsed="1">
      <c r="A333" s="605" t="s">
        <v>207</v>
      </c>
      <c r="B333" s="605"/>
      <c r="C333" s="605"/>
    </row>
    <row r="334" spans="1:3" s="207" customFormat="1" ht="18.75">
      <c r="A334" s="263">
        <v>1</v>
      </c>
      <c r="B334" s="263" t="s">
        <v>404</v>
      </c>
      <c r="C334" s="310"/>
    </row>
    <row r="335" spans="1:3" s="207" customFormat="1" ht="18.75">
      <c r="A335" s="238"/>
      <c r="B335" s="249" t="s">
        <v>470</v>
      </c>
      <c r="C335" s="306">
        <v>7000</v>
      </c>
    </row>
    <row r="336" spans="1:3" s="207" customFormat="1" ht="18.75">
      <c r="A336" s="238"/>
      <c r="B336" s="272" t="s">
        <v>564</v>
      </c>
      <c r="C336" s="315">
        <f>SUM(C335:C335)</f>
        <v>7000</v>
      </c>
    </row>
    <row r="337" spans="1:3" s="207" customFormat="1" ht="18.75">
      <c r="A337" s="263">
        <v>2</v>
      </c>
      <c r="B337" s="228" t="s">
        <v>735</v>
      </c>
      <c r="C337" s="313"/>
    </row>
    <row r="338" spans="1:3" s="207" customFormat="1" ht="18.75">
      <c r="A338" s="265"/>
      <c r="B338" s="249" t="s">
        <v>471</v>
      </c>
      <c r="C338" s="306">
        <v>4100</v>
      </c>
    </row>
    <row r="339" spans="1:3" s="207" customFormat="1" ht="18.75">
      <c r="A339" s="265"/>
      <c r="B339" s="249" t="s">
        <v>790</v>
      </c>
      <c r="C339" s="306">
        <v>700</v>
      </c>
    </row>
    <row r="340" spans="1:3" s="207" customFormat="1" ht="18.75">
      <c r="A340" s="265"/>
      <c r="B340" s="249" t="s">
        <v>791</v>
      </c>
      <c r="C340" s="306">
        <v>700</v>
      </c>
    </row>
    <row r="341" spans="1:3" s="207" customFormat="1" ht="20.25" customHeight="1">
      <c r="A341" s="265"/>
      <c r="B341" s="249" t="s">
        <v>142</v>
      </c>
      <c r="C341" s="306">
        <v>4000</v>
      </c>
    </row>
    <row r="342" spans="1:3" s="207" customFormat="1" ht="37.5">
      <c r="A342" s="265"/>
      <c r="B342" s="249" t="s">
        <v>143</v>
      </c>
      <c r="C342" s="306">
        <v>2500</v>
      </c>
    </row>
    <row r="343" spans="1:3" s="207" customFormat="1" ht="18.75">
      <c r="A343" s="265"/>
      <c r="B343" s="230" t="s">
        <v>564</v>
      </c>
      <c r="C343" s="315">
        <f>SUM(C338:C342)</f>
        <v>12000</v>
      </c>
    </row>
    <row r="344" spans="1:3" s="207" customFormat="1" ht="18.75">
      <c r="A344" s="263">
        <v>3</v>
      </c>
      <c r="B344" s="228" t="s">
        <v>144</v>
      </c>
      <c r="C344" s="304"/>
    </row>
    <row r="345" spans="1:3" s="207" customFormat="1" ht="56.25">
      <c r="A345" s="265"/>
      <c r="B345" s="249" t="s">
        <v>217</v>
      </c>
      <c r="C345" s="306">
        <v>500</v>
      </c>
    </row>
    <row r="346" spans="1:3" s="207" customFormat="1" ht="37.5">
      <c r="A346" s="265"/>
      <c r="B346" s="249" t="s">
        <v>326</v>
      </c>
      <c r="C346" s="306">
        <v>5000</v>
      </c>
    </row>
    <row r="347" spans="1:3" s="207" customFormat="1" ht="18.75">
      <c r="A347" s="264"/>
      <c r="B347" s="230" t="s">
        <v>564</v>
      </c>
      <c r="C347" s="312">
        <f>SUM(C345:C346)</f>
        <v>5500</v>
      </c>
    </row>
    <row r="348" spans="1:3" s="207" customFormat="1" ht="18.75">
      <c r="A348" s="263">
        <v>4</v>
      </c>
      <c r="B348" s="228" t="s">
        <v>738</v>
      </c>
      <c r="C348" s="310"/>
    </row>
    <row r="349" spans="1:3" s="207" customFormat="1" ht="18.75">
      <c r="A349" s="264"/>
      <c r="B349" s="249" t="s">
        <v>327</v>
      </c>
      <c r="C349" s="302">
        <v>1500</v>
      </c>
    </row>
    <row r="350" spans="1:3" s="207" customFormat="1" ht="37.5">
      <c r="A350" s="264"/>
      <c r="B350" s="249" t="s">
        <v>328</v>
      </c>
      <c r="C350" s="302">
        <v>15000</v>
      </c>
    </row>
    <row r="351" spans="1:3" s="207" customFormat="1" ht="56.25">
      <c r="A351" s="264"/>
      <c r="B351" s="249" t="s">
        <v>329</v>
      </c>
      <c r="C351" s="302">
        <v>500</v>
      </c>
    </row>
    <row r="352" spans="1:3" s="207" customFormat="1" ht="37.5">
      <c r="A352" s="264"/>
      <c r="B352" s="249" t="s">
        <v>642</v>
      </c>
      <c r="C352" s="302">
        <v>16000</v>
      </c>
    </row>
    <row r="353" spans="1:3" s="207" customFormat="1" ht="56.25">
      <c r="A353" s="264"/>
      <c r="B353" s="249" t="s">
        <v>643</v>
      </c>
      <c r="C353" s="302">
        <v>2500</v>
      </c>
    </row>
    <row r="354" spans="1:3" s="207" customFormat="1" ht="18.75">
      <c r="A354" s="264"/>
      <c r="B354" s="230" t="s">
        <v>564</v>
      </c>
      <c r="C354" s="312">
        <f>SUM(C349:C353)</f>
        <v>35500</v>
      </c>
    </row>
    <row r="355" spans="1:3" s="207" customFormat="1" ht="18.75">
      <c r="A355" s="263">
        <v>5</v>
      </c>
      <c r="B355" s="228" t="s">
        <v>568</v>
      </c>
      <c r="C355" s="304"/>
    </row>
    <row r="356" spans="1:3" s="207" customFormat="1" ht="37.5">
      <c r="A356" s="217"/>
      <c r="B356" s="249" t="s">
        <v>352</v>
      </c>
      <c r="C356" s="302">
        <v>16000</v>
      </c>
    </row>
    <row r="357" spans="1:3" s="207" customFormat="1" ht="56.25">
      <c r="A357" s="217"/>
      <c r="B357" s="249" t="s">
        <v>353</v>
      </c>
      <c r="C357" s="302">
        <v>1800</v>
      </c>
    </row>
    <row r="358" spans="1:3" s="207" customFormat="1" ht="18.75">
      <c r="A358" s="264"/>
      <c r="B358" s="230" t="s">
        <v>564</v>
      </c>
      <c r="C358" s="312">
        <f>SUM(C356:C357)</f>
        <v>17800</v>
      </c>
    </row>
    <row r="359" spans="1:3" s="207" customFormat="1" ht="18.75">
      <c r="A359" s="263">
        <v>6</v>
      </c>
      <c r="B359" s="228" t="s">
        <v>538</v>
      </c>
      <c r="C359" s="301"/>
    </row>
    <row r="360" spans="1:3" s="207" customFormat="1" ht="56.25">
      <c r="A360" s="264"/>
      <c r="B360" s="249" t="s">
        <v>354</v>
      </c>
      <c r="C360" s="302">
        <v>1500</v>
      </c>
    </row>
    <row r="361" spans="1:3" s="207" customFormat="1" ht="37.5">
      <c r="A361" s="264"/>
      <c r="B361" s="249" t="s">
        <v>355</v>
      </c>
      <c r="C361" s="302">
        <v>19000</v>
      </c>
    </row>
    <row r="362" spans="1:3" s="207" customFormat="1" ht="37.5">
      <c r="A362" s="264"/>
      <c r="B362" s="249" t="s">
        <v>356</v>
      </c>
      <c r="C362" s="302">
        <v>500</v>
      </c>
    </row>
    <row r="363" spans="1:3" s="207" customFormat="1" ht="37.5">
      <c r="A363" s="264"/>
      <c r="B363" s="249" t="s">
        <v>972</v>
      </c>
      <c r="C363" s="302">
        <v>2000</v>
      </c>
    </row>
    <row r="364" spans="1:3" s="207" customFormat="1" ht="37.5">
      <c r="A364" s="264"/>
      <c r="B364" s="249" t="s">
        <v>973</v>
      </c>
      <c r="C364" s="302">
        <v>1000</v>
      </c>
    </row>
    <row r="365" spans="1:3" s="207" customFormat="1" ht="18.75">
      <c r="A365" s="264"/>
      <c r="B365" s="230" t="s">
        <v>564</v>
      </c>
      <c r="C365" s="312">
        <f>SUM(C360:C364)</f>
        <v>24000</v>
      </c>
    </row>
    <row r="366" spans="1:3" s="207" customFormat="1" ht="18.75">
      <c r="A366" s="263">
        <v>7</v>
      </c>
      <c r="B366" s="228" t="s">
        <v>575</v>
      </c>
      <c r="C366" s="313"/>
    </row>
    <row r="367" spans="1:3" s="207" customFormat="1" ht="18.75">
      <c r="A367" s="217"/>
      <c r="B367" s="249" t="s">
        <v>974</v>
      </c>
      <c r="C367" s="302">
        <v>2500</v>
      </c>
    </row>
    <row r="368" spans="1:3" s="207" customFormat="1" ht="18.75">
      <c r="A368" s="217"/>
      <c r="B368" s="249" t="s">
        <v>975</v>
      </c>
      <c r="C368" s="302">
        <v>400</v>
      </c>
    </row>
    <row r="369" spans="1:3" s="207" customFormat="1" ht="18.75">
      <c r="A369" s="264"/>
      <c r="B369" s="230" t="s">
        <v>564</v>
      </c>
      <c r="C369" s="312">
        <f>SUM(C367:C368)</f>
        <v>2900</v>
      </c>
    </row>
    <row r="370" spans="1:3" s="207" customFormat="1" ht="18.75">
      <c r="A370" s="263">
        <v>8</v>
      </c>
      <c r="B370" s="228" t="s">
        <v>307</v>
      </c>
      <c r="C370" s="313"/>
    </row>
    <row r="371" spans="1:3" s="207" customFormat="1" ht="18.75">
      <c r="A371" s="217"/>
      <c r="B371" s="249" t="s">
        <v>976</v>
      </c>
      <c r="C371" s="302">
        <v>200</v>
      </c>
    </row>
    <row r="372" spans="1:3" s="207" customFormat="1" ht="37.5">
      <c r="A372" s="217"/>
      <c r="B372" s="249" t="s">
        <v>977</v>
      </c>
      <c r="C372" s="302">
        <v>3000</v>
      </c>
    </row>
    <row r="373" spans="1:3" s="207" customFormat="1" ht="18.75">
      <c r="A373" s="217"/>
      <c r="B373" s="249" t="s">
        <v>978</v>
      </c>
      <c r="C373" s="302">
        <v>500</v>
      </c>
    </row>
    <row r="374" spans="1:3" s="207" customFormat="1" ht="18.75">
      <c r="A374" s="264"/>
      <c r="B374" s="230" t="s">
        <v>564</v>
      </c>
      <c r="C374" s="312">
        <f>SUM(C371:C373)</f>
        <v>3700</v>
      </c>
    </row>
    <row r="375" spans="1:3" s="207" customFormat="1" ht="18.75">
      <c r="A375" s="263">
        <v>9</v>
      </c>
      <c r="B375" s="228" t="s">
        <v>577</v>
      </c>
      <c r="C375" s="304"/>
    </row>
    <row r="376" spans="1:3" s="207" customFormat="1" ht="37.5">
      <c r="A376" s="217"/>
      <c r="B376" s="249" t="s">
        <v>979</v>
      </c>
      <c r="C376" s="302">
        <v>16000</v>
      </c>
    </row>
    <row r="377" spans="1:3" s="207" customFormat="1" ht="18.75">
      <c r="A377" s="264"/>
      <c r="B377" s="230" t="s">
        <v>564</v>
      </c>
      <c r="C377" s="312">
        <f>SUM(C376:C376)</f>
        <v>16000</v>
      </c>
    </row>
    <row r="378" spans="1:3" s="207" customFormat="1" ht="18.75">
      <c r="A378" s="263">
        <v>10</v>
      </c>
      <c r="B378" s="228" t="s">
        <v>539</v>
      </c>
      <c r="C378" s="304"/>
    </row>
    <row r="379" spans="1:3" s="207" customFormat="1" ht="37.5">
      <c r="A379" s="217"/>
      <c r="B379" s="249" t="s">
        <v>970</v>
      </c>
      <c r="C379" s="302">
        <v>450</v>
      </c>
    </row>
    <row r="380" spans="1:3" s="207" customFormat="1" ht="37.5">
      <c r="A380" s="217"/>
      <c r="B380" s="249" t="s">
        <v>971</v>
      </c>
      <c r="C380" s="302">
        <v>900</v>
      </c>
    </row>
    <row r="381" spans="1:3" s="207" customFormat="1" ht="37.5">
      <c r="A381" s="217"/>
      <c r="B381" s="249" t="s">
        <v>92</v>
      </c>
      <c r="C381" s="302">
        <v>14000</v>
      </c>
    </row>
    <row r="382" spans="1:3" s="207" customFormat="1" ht="18.75">
      <c r="A382" s="264"/>
      <c r="B382" s="230" t="s">
        <v>564</v>
      </c>
      <c r="C382" s="312">
        <f>SUM(C379:C381)</f>
        <v>15350</v>
      </c>
    </row>
    <row r="383" spans="1:3" s="207" customFormat="1" ht="18.75">
      <c r="A383" s="263">
        <v>11</v>
      </c>
      <c r="B383" s="228" t="s">
        <v>540</v>
      </c>
      <c r="C383" s="313"/>
    </row>
    <row r="384" spans="1:3" s="207" customFormat="1" ht="37.5">
      <c r="A384" s="217"/>
      <c r="B384" s="249" t="s">
        <v>94</v>
      </c>
      <c r="C384" s="302">
        <v>10000</v>
      </c>
    </row>
    <row r="385" spans="1:3" s="207" customFormat="1" ht="37.5">
      <c r="A385" s="217"/>
      <c r="B385" s="249" t="s">
        <v>421</v>
      </c>
      <c r="C385" s="302">
        <v>1500</v>
      </c>
    </row>
    <row r="386" spans="1:3" s="207" customFormat="1" ht="37.5">
      <c r="A386" s="217"/>
      <c r="B386" s="249" t="s">
        <v>422</v>
      </c>
      <c r="C386" s="302">
        <v>12000</v>
      </c>
    </row>
    <row r="387" spans="1:3" s="207" customFormat="1" ht="37.5">
      <c r="A387" s="217"/>
      <c r="B387" s="249" t="s">
        <v>423</v>
      </c>
      <c r="C387" s="302">
        <v>1800</v>
      </c>
    </row>
    <row r="388" spans="1:3" s="207" customFormat="1" ht="18.75">
      <c r="A388" s="264"/>
      <c r="B388" s="230" t="s">
        <v>564</v>
      </c>
      <c r="C388" s="312">
        <f>SUM(C384:C387)</f>
        <v>25300</v>
      </c>
    </row>
    <row r="389" spans="1:3" s="207" customFormat="1" ht="18.75">
      <c r="A389" s="263">
        <v>12</v>
      </c>
      <c r="B389" s="228" t="s">
        <v>541</v>
      </c>
      <c r="C389" s="310"/>
    </row>
    <row r="390" spans="1:3" s="207" customFormat="1" ht="18.75">
      <c r="A390" s="217"/>
      <c r="B390" s="249" t="s">
        <v>424</v>
      </c>
      <c r="C390" s="302">
        <v>1445</v>
      </c>
    </row>
    <row r="391" spans="1:3" s="207" customFormat="1" ht="18.75">
      <c r="A391" s="264"/>
      <c r="B391" s="230" t="s">
        <v>564</v>
      </c>
      <c r="C391" s="312">
        <f>SUM(C390:C390)</f>
        <v>1445</v>
      </c>
    </row>
    <row r="392" spans="1:3" s="207" customFormat="1" ht="18.75">
      <c r="A392" s="243"/>
      <c r="B392" s="243" t="s">
        <v>582</v>
      </c>
      <c r="C392" s="317"/>
    </row>
    <row r="393" spans="1:3" s="207" customFormat="1" ht="37.5">
      <c r="A393" s="217"/>
      <c r="B393" s="249" t="s">
        <v>425</v>
      </c>
      <c r="C393" s="302">
        <v>10000</v>
      </c>
    </row>
    <row r="394" spans="1:3" s="207" customFormat="1" ht="18.75">
      <c r="A394" s="264"/>
      <c r="B394" s="230" t="s">
        <v>564</v>
      </c>
      <c r="C394" s="312">
        <f>SUM(C393:C393)</f>
        <v>10000</v>
      </c>
    </row>
    <row r="395" spans="1:3" s="207" customFormat="1" ht="18.75">
      <c r="A395" s="268">
        <v>13</v>
      </c>
      <c r="B395" s="243" t="s">
        <v>583</v>
      </c>
      <c r="C395" s="318"/>
    </row>
    <row r="396" spans="1:3" s="207" customFormat="1" ht="37.5">
      <c r="A396" s="264"/>
      <c r="B396" s="249" t="s">
        <v>8</v>
      </c>
      <c r="C396" s="302">
        <v>1000</v>
      </c>
    </row>
    <row r="397" spans="1:3" s="207" customFormat="1" ht="18.75">
      <c r="A397" s="264"/>
      <c r="B397" s="253" t="s">
        <v>564</v>
      </c>
      <c r="C397" s="312">
        <f>SUM(C396:C396)</f>
        <v>1000</v>
      </c>
    </row>
    <row r="398" spans="1:3" s="207" customFormat="1" ht="18.75">
      <c r="A398" s="263">
        <v>14</v>
      </c>
      <c r="B398" s="228" t="s">
        <v>584</v>
      </c>
      <c r="C398" s="313"/>
    </row>
    <row r="399" spans="1:3" s="207" customFormat="1" ht="18.75">
      <c r="A399" s="217"/>
      <c r="B399" s="249" t="s">
        <v>519</v>
      </c>
      <c r="C399" s="302">
        <v>300</v>
      </c>
    </row>
    <row r="400" spans="1:3" s="207" customFormat="1" ht="18.75">
      <c r="A400" s="217"/>
      <c r="B400" s="249" t="s">
        <v>520</v>
      </c>
      <c r="C400" s="302">
        <v>5500</v>
      </c>
    </row>
    <row r="401" spans="1:3" s="207" customFormat="1" ht="18.75">
      <c r="A401" s="217"/>
      <c r="B401" s="249" t="s">
        <v>521</v>
      </c>
      <c r="C401" s="302">
        <v>1800</v>
      </c>
    </row>
    <row r="402" spans="1:3" s="207" customFormat="1" ht="18.75">
      <c r="A402" s="264"/>
      <c r="B402" s="230" t="s">
        <v>564</v>
      </c>
      <c r="C402" s="312">
        <f>SUM(C399:C401)</f>
        <v>7600</v>
      </c>
    </row>
    <row r="403" spans="1:3" s="207" customFormat="1" ht="18.75">
      <c r="A403" s="263">
        <v>15</v>
      </c>
      <c r="B403" s="228" t="s">
        <v>542</v>
      </c>
      <c r="C403" s="313"/>
    </row>
    <row r="404" spans="1:3" s="207" customFormat="1" ht="18.75">
      <c r="A404" s="217"/>
      <c r="B404" s="249" t="s">
        <v>522</v>
      </c>
      <c r="C404" s="302">
        <v>60</v>
      </c>
    </row>
    <row r="405" spans="1:3" s="207" customFormat="1" ht="18.75">
      <c r="A405" s="217"/>
      <c r="B405" s="249" t="s">
        <v>523</v>
      </c>
      <c r="C405" s="302">
        <v>150</v>
      </c>
    </row>
    <row r="406" spans="1:3" s="207" customFormat="1" ht="18.75" customHeight="1">
      <c r="A406" s="264"/>
      <c r="B406" s="230" t="s">
        <v>564</v>
      </c>
      <c r="C406" s="312">
        <f>SUM(C404:C405)</f>
        <v>210</v>
      </c>
    </row>
    <row r="407" spans="1:3" s="207" customFormat="1" ht="20.25" customHeight="1">
      <c r="A407" s="264"/>
      <c r="B407" s="232" t="s">
        <v>10</v>
      </c>
      <c r="C407" s="312">
        <f>C406+C402+C397+C394+C391+C388+C382+C377+C374+C369+C365+C358+C354+C347+C343+C336</f>
        <v>185305</v>
      </c>
    </row>
    <row r="408" spans="1:3" s="207" customFormat="1" ht="18.75">
      <c r="A408" s="625" t="s">
        <v>11</v>
      </c>
      <c r="B408" s="625"/>
      <c r="C408" s="625"/>
    </row>
    <row r="409" spans="1:3" s="207" customFormat="1" ht="18.75">
      <c r="A409" s="263">
        <v>1</v>
      </c>
      <c r="B409" s="228" t="s">
        <v>575</v>
      </c>
      <c r="C409" s="301"/>
    </row>
    <row r="410" spans="1:3" s="207" customFormat="1" ht="18.75">
      <c r="A410" s="217"/>
      <c r="B410" s="229" t="s">
        <v>199</v>
      </c>
      <c r="C410" s="302">
        <v>10900</v>
      </c>
    </row>
    <row r="411" spans="1:3" s="207" customFormat="1" ht="18.75">
      <c r="A411" s="217"/>
      <c r="B411" s="229" t="s">
        <v>200</v>
      </c>
      <c r="C411" s="302">
        <v>500</v>
      </c>
    </row>
    <row r="412" spans="1:3" s="207" customFormat="1" ht="18.75">
      <c r="A412" s="264"/>
      <c r="B412" s="230" t="s">
        <v>201</v>
      </c>
      <c r="C412" s="303">
        <f>SUM(C410:C411)</f>
        <v>11400</v>
      </c>
    </row>
    <row r="413" spans="1:3" s="207" customFormat="1" ht="18.75">
      <c r="A413" s="263">
        <v>2</v>
      </c>
      <c r="B413" s="228" t="s">
        <v>542</v>
      </c>
      <c r="C413" s="319"/>
    </row>
    <row r="414" spans="1:3" s="207" customFormat="1" ht="37.5">
      <c r="A414" s="264"/>
      <c r="B414" s="229" t="s">
        <v>202</v>
      </c>
      <c r="C414" s="302">
        <v>16000</v>
      </c>
    </row>
    <row r="415" spans="1:3" s="207" customFormat="1" ht="18.75">
      <c r="A415" s="264"/>
      <c r="B415" s="230" t="s">
        <v>564</v>
      </c>
      <c r="C415" s="303">
        <f>SUM(C414)</f>
        <v>16000</v>
      </c>
    </row>
    <row r="416" spans="1:3" s="207" customFormat="1" ht="18.75">
      <c r="A416" s="264"/>
      <c r="B416" s="232" t="s">
        <v>239</v>
      </c>
      <c r="C416" s="303">
        <f>C415+C412</f>
        <v>27400</v>
      </c>
    </row>
    <row r="417" spans="1:3" s="207" customFormat="1" ht="24" customHeight="1">
      <c r="A417" s="264"/>
      <c r="B417" s="232" t="s">
        <v>209</v>
      </c>
      <c r="C417" s="303">
        <f>C416+C407+C189+C49</f>
        <v>475523</v>
      </c>
    </row>
  </sheetData>
  <mergeCells count="7">
    <mergeCell ref="A197:C197"/>
    <mergeCell ref="A333:C333"/>
    <mergeCell ref="A408:C408"/>
    <mergeCell ref="B2:C2"/>
    <mergeCell ref="A4:C4"/>
    <mergeCell ref="A50:C50"/>
    <mergeCell ref="A136:C13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Y4776"/>
  <sheetViews>
    <sheetView showGridLines="0" view="pageBreakPreview" zoomScaleNormal="75" zoomScaleSheetLayoutView="100" workbookViewId="0" topLeftCell="A428">
      <selection activeCell="B428" sqref="B1:B16384"/>
    </sheetView>
  </sheetViews>
  <sheetFormatPr defaultColWidth="9.00390625" defaultRowHeight="12.75" outlineLevelRow="1"/>
  <cols>
    <col min="1" max="1" width="4.75390625" style="2" customWidth="1"/>
    <col min="2" max="2" width="90.375" style="35" customWidth="1"/>
    <col min="3" max="3" width="17.125" style="300" customWidth="1"/>
  </cols>
  <sheetData>
    <row r="1" spans="1:3" s="92" customFormat="1" ht="21" customHeight="1">
      <c r="A1" s="2"/>
      <c r="B1" s="35"/>
      <c r="C1" s="261" t="s">
        <v>212</v>
      </c>
    </row>
    <row r="2" spans="1:3" s="257" customFormat="1" ht="37.5" customHeight="1">
      <c r="A2" s="255"/>
      <c r="B2" s="626" t="s">
        <v>870</v>
      </c>
      <c r="C2" s="631"/>
    </row>
    <row r="3" spans="1:3" s="212" customFormat="1" ht="30.75" customHeight="1">
      <c r="A3" s="216"/>
      <c r="B3" s="254" t="s">
        <v>587</v>
      </c>
      <c r="C3" s="260" t="s">
        <v>204</v>
      </c>
    </row>
    <row r="4" spans="1:52" s="210" customFormat="1" ht="18.75">
      <c r="A4" s="632" t="s">
        <v>211</v>
      </c>
      <c r="B4" s="632"/>
      <c r="C4" s="632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</row>
    <row r="5" spans="1:52" s="209" customFormat="1" ht="18.75">
      <c r="A5" s="218">
        <v>1</v>
      </c>
      <c r="B5" s="228" t="s">
        <v>560</v>
      </c>
      <c r="C5" s="284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</row>
    <row r="6" spans="1:5" s="207" customFormat="1" ht="39" customHeight="1">
      <c r="A6" s="219"/>
      <c r="B6" s="229" t="s">
        <v>561</v>
      </c>
      <c r="C6" s="283">
        <v>2500</v>
      </c>
      <c r="E6" s="208"/>
    </row>
    <row r="7" spans="1:5" s="207" customFormat="1" ht="37.5" customHeight="1">
      <c r="A7" s="219"/>
      <c r="B7" s="229" t="s">
        <v>229</v>
      </c>
      <c r="C7" s="283">
        <v>3000</v>
      </c>
      <c r="E7" s="208"/>
    </row>
    <row r="8" spans="1:5" s="207" customFormat="1" ht="20.25" customHeight="1">
      <c r="A8" s="219"/>
      <c r="B8" s="229" t="s">
        <v>230</v>
      </c>
      <c r="C8" s="283">
        <v>760</v>
      </c>
      <c r="E8" s="208"/>
    </row>
    <row r="9" spans="1:5" s="207" customFormat="1" ht="21" customHeight="1">
      <c r="A9" s="220"/>
      <c r="B9" s="229" t="s">
        <v>231</v>
      </c>
      <c r="C9" s="283">
        <v>760</v>
      </c>
      <c r="E9" s="208"/>
    </row>
    <row r="10" spans="1:5" s="206" customFormat="1" ht="18.75">
      <c r="A10" s="221"/>
      <c r="B10" s="230" t="s">
        <v>562</v>
      </c>
      <c r="C10" s="285">
        <f>SUM(C6:C9)</f>
        <v>7020</v>
      </c>
      <c r="E10" s="205"/>
    </row>
    <row r="11" spans="1:5" s="209" customFormat="1" ht="18.75">
      <c r="A11" s="218">
        <v>2</v>
      </c>
      <c r="B11" s="228" t="s">
        <v>563</v>
      </c>
      <c r="C11" s="284"/>
      <c r="E11" s="245"/>
    </row>
    <row r="12" spans="1:3" s="207" customFormat="1" ht="41.25" customHeight="1">
      <c r="A12" s="219"/>
      <c r="B12" s="229" t="s">
        <v>876</v>
      </c>
      <c r="C12" s="283">
        <v>3122</v>
      </c>
    </row>
    <row r="13" spans="1:3" s="207" customFormat="1" ht="36.75" customHeight="1">
      <c r="A13" s="219"/>
      <c r="B13" s="229" t="s">
        <v>877</v>
      </c>
      <c r="C13" s="283">
        <v>1950</v>
      </c>
    </row>
    <row r="14" spans="1:3" s="207" customFormat="1" ht="21" customHeight="1">
      <c r="A14" s="219"/>
      <c r="B14" s="229" t="s">
        <v>878</v>
      </c>
      <c r="C14" s="283">
        <v>3000</v>
      </c>
    </row>
    <row r="15" spans="1:3" s="206" customFormat="1" ht="18.75">
      <c r="A15" s="221"/>
      <c r="B15" s="230" t="s">
        <v>564</v>
      </c>
      <c r="C15" s="285">
        <f>SUM(C12:C14)</f>
        <v>8072</v>
      </c>
    </row>
    <row r="16" spans="1:3" s="209" customFormat="1" ht="18.75">
      <c r="A16" s="218">
        <v>3</v>
      </c>
      <c r="B16" s="228" t="s">
        <v>565</v>
      </c>
      <c r="C16" s="284"/>
    </row>
    <row r="17" spans="1:3" s="207" customFormat="1" ht="23.25" customHeight="1">
      <c r="A17" s="219"/>
      <c r="B17" s="229" t="s">
        <v>880</v>
      </c>
      <c r="C17" s="283">
        <v>14900</v>
      </c>
    </row>
    <row r="18" spans="1:3" s="207" customFormat="1" ht="21" customHeight="1">
      <c r="A18" s="219"/>
      <c r="B18" s="229" t="s">
        <v>879</v>
      </c>
      <c r="C18" s="283">
        <v>3400</v>
      </c>
    </row>
    <row r="19" spans="1:3" s="206" customFormat="1" ht="18.75">
      <c r="A19" s="221"/>
      <c r="B19" s="230" t="s">
        <v>564</v>
      </c>
      <c r="C19" s="285">
        <f>SUM(C17:C18)</f>
        <v>18300</v>
      </c>
    </row>
    <row r="20" spans="1:3" s="209" customFormat="1" ht="18.75">
      <c r="A20" s="218">
        <v>4</v>
      </c>
      <c r="B20" s="228" t="s">
        <v>566</v>
      </c>
      <c r="C20" s="284"/>
    </row>
    <row r="21" spans="1:3" s="207" customFormat="1" ht="20.25" customHeight="1">
      <c r="A21" s="219"/>
      <c r="B21" s="229" t="s">
        <v>882</v>
      </c>
      <c r="C21" s="283">
        <v>3800</v>
      </c>
    </row>
    <row r="22" spans="1:3" s="207" customFormat="1" ht="21" customHeight="1">
      <c r="A22" s="219"/>
      <c r="B22" s="229" t="s">
        <v>881</v>
      </c>
      <c r="C22" s="283">
        <v>3800</v>
      </c>
    </row>
    <row r="23" spans="1:3" s="206" customFormat="1" ht="18.75">
      <c r="A23" s="221"/>
      <c r="B23" s="230" t="s">
        <v>564</v>
      </c>
      <c r="C23" s="285">
        <f>SUM(C21:C22)</f>
        <v>7600</v>
      </c>
    </row>
    <row r="24" spans="1:3" s="209" customFormat="1" ht="18.75">
      <c r="A24" s="218">
        <v>5</v>
      </c>
      <c r="B24" s="228" t="s">
        <v>567</v>
      </c>
      <c r="C24" s="284"/>
    </row>
    <row r="25" spans="1:3" s="207" customFormat="1" ht="37.5">
      <c r="A25" s="219"/>
      <c r="B25" s="229" t="s">
        <v>887</v>
      </c>
      <c r="C25" s="283">
        <v>600</v>
      </c>
    </row>
    <row r="26" spans="1:3" s="207" customFormat="1" ht="17.25" customHeight="1">
      <c r="A26" s="220"/>
      <c r="B26" s="229" t="s">
        <v>886</v>
      </c>
      <c r="C26" s="283">
        <v>1800</v>
      </c>
    </row>
    <row r="27" spans="1:3" s="207" customFormat="1" ht="23.25" customHeight="1">
      <c r="A27" s="220"/>
      <c r="B27" s="229" t="s">
        <v>885</v>
      </c>
      <c r="C27" s="283">
        <v>400</v>
      </c>
    </row>
    <row r="28" spans="1:3" s="207" customFormat="1" ht="20.25" customHeight="1">
      <c r="A28" s="219"/>
      <c r="B28" s="229" t="s">
        <v>883</v>
      </c>
      <c r="C28" s="283">
        <v>400</v>
      </c>
    </row>
    <row r="29" spans="1:3" s="206" customFormat="1" ht="18.75">
      <c r="A29" s="221"/>
      <c r="B29" s="230" t="s">
        <v>562</v>
      </c>
      <c r="C29" s="285">
        <f>SUM(C25:C28)</f>
        <v>3200</v>
      </c>
    </row>
    <row r="30" spans="1:3" s="206" customFormat="1" ht="18.75">
      <c r="A30" s="218">
        <v>6</v>
      </c>
      <c r="B30" s="228" t="s">
        <v>568</v>
      </c>
      <c r="C30" s="284"/>
    </row>
    <row r="31" spans="1:3" s="207" customFormat="1" ht="18" customHeight="1">
      <c r="A31" s="219"/>
      <c r="B31" s="247" t="s">
        <v>888</v>
      </c>
      <c r="C31" s="283">
        <v>6800</v>
      </c>
    </row>
    <row r="32" spans="1:3" s="206" customFormat="1" ht="18.75">
      <c r="A32" s="221"/>
      <c r="B32" s="248" t="s">
        <v>562</v>
      </c>
      <c r="C32" s="285">
        <f>SUM(C31:C31)</f>
        <v>6800</v>
      </c>
    </row>
    <row r="33" spans="1:3" s="206" customFormat="1" ht="18.75">
      <c r="A33" s="218">
        <v>7</v>
      </c>
      <c r="B33" s="228" t="s">
        <v>569</v>
      </c>
      <c r="C33" s="284"/>
    </row>
    <row r="34" spans="1:3" s="207" customFormat="1" ht="21.75" customHeight="1">
      <c r="A34" s="219"/>
      <c r="B34" s="229" t="s">
        <v>890</v>
      </c>
      <c r="C34" s="283">
        <v>500</v>
      </c>
    </row>
    <row r="35" spans="1:3" s="207" customFormat="1" ht="36" customHeight="1">
      <c r="A35" s="219"/>
      <c r="B35" s="246" t="s">
        <v>889</v>
      </c>
      <c r="C35" s="283">
        <v>2000</v>
      </c>
    </row>
    <row r="36" spans="1:3" s="206" customFormat="1" ht="16.5" customHeight="1">
      <c r="A36" s="221"/>
      <c r="B36" s="230" t="s">
        <v>562</v>
      </c>
      <c r="C36" s="285">
        <f>SUM(C34:C35)</f>
        <v>2500</v>
      </c>
    </row>
    <row r="37" spans="1:3" s="206" customFormat="1" ht="18.75" hidden="1">
      <c r="A37" s="221" t="s">
        <v>438</v>
      </c>
      <c r="B37" s="232" t="s">
        <v>570</v>
      </c>
      <c r="C37" s="285"/>
    </row>
    <row r="38" spans="1:3" s="207" customFormat="1" ht="18.75" hidden="1">
      <c r="A38" s="219"/>
      <c r="B38" s="231"/>
      <c r="C38" s="283"/>
    </row>
    <row r="39" spans="1:3" s="206" customFormat="1" ht="18.75" hidden="1">
      <c r="A39" s="221" t="s">
        <v>439</v>
      </c>
      <c r="B39" s="232" t="s">
        <v>571</v>
      </c>
      <c r="C39" s="285"/>
    </row>
    <row r="40" spans="1:3" s="207" customFormat="1" ht="18.75" hidden="1">
      <c r="A40" s="219"/>
      <c r="B40" s="231"/>
      <c r="C40" s="283"/>
    </row>
    <row r="41" spans="1:3" s="206" customFormat="1" ht="18.75" hidden="1">
      <c r="A41" s="221" t="s">
        <v>440</v>
      </c>
      <c r="B41" s="232" t="s">
        <v>572</v>
      </c>
      <c r="C41" s="285"/>
    </row>
    <row r="42" spans="1:3" s="207" customFormat="1" ht="18.75" hidden="1">
      <c r="A42" s="219"/>
      <c r="B42" s="231"/>
      <c r="C42" s="283"/>
    </row>
    <row r="43" spans="1:3" s="207" customFormat="1" ht="18.75">
      <c r="A43" s="218">
        <v>8</v>
      </c>
      <c r="B43" s="228" t="s">
        <v>573</v>
      </c>
      <c r="C43" s="286"/>
    </row>
    <row r="44" spans="1:3" s="207" customFormat="1" ht="23.25" customHeight="1">
      <c r="A44" s="219"/>
      <c r="B44" s="229" t="s">
        <v>891</v>
      </c>
      <c r="C44" s="283">
        <v>2500</v>
      </c>
    </row>
    <row r="45" spans="1:3" s="207" customFormat="1" ht="18.75">
      <c r="A45" s="219"/>
      <c r="B45" s="230" t="s">
        <v>564</v>
      </c>
      <c r="C45" s="285">
        <f>SUM(C44)</f>
        <v>2500</v>
      </c>
    </row>
    <row r="46" spans="1:3" s="207" customFormat="1" ht="18.75">
      <c r="A46" s="218">
        <v>9</v>
      </c>
      <c r="B46" s="228" t="s">
        <v>574</v>
      </c>
      <c r="C46" s="286"/>
    </row>
    <row r="47" spans="1:3" s="207" customFormat="1" ht="18.75">
      <c r="A47" s="219"/>
      <c r="B47" s="246" t="s">
        <v>810</v>
      </c>
      <c r="C47" s="283">
        <v>6000</v>
      </c>
    </row>
    <row r="48" spans="1:3" s="207" customFormat="1" ht="18.75">
      <c r="A48" s="219"/>
      <c r="B48" s="246" t="s">
        <v>809</v>
      </c>
      <c r="C48" s="283">
        <v>500</v>
      </c>
    </row>
    <row r="49" spans="1:3" s="207" customFormat="1" ht="18.75">
      <c r="A49" s="219"/>
      <c r="B49" s="246" t="s">
        <v>808</v>
      </c>
      <c r="C49" s="283">
        <v>3000</v>
      </c>
    </row>
    <row r="50" spans="1:3" s="207" customFormat="1" ht="18.75">
      <c r="A50" s="219"/>
      <c r="B50" s="246" t="s">
        <v>807</v>
      </c>
      <c r="C50" s="283">
        <v>300</v>
      </c>
    </row>
    <row r="51" spans="1:3" s="207" customFormat="1" ht="37.5" customHeight="1">
      <c r="A51" s="219"/>
      <c r="B51" s="246" t="s">
        <v>549</v>
      </c>
      <c r="C51" s="283">
        <v>500</v>
      </c>
    </row>
    <row r="52" spans="1:3" s="207" customFormat="1" ht="18.75">
      <c r="A52" s="219"/>
      <c r="B52" s="230" t="s">
        <v>564</v>
      </c>
      <c r="C52" s="285">
        <f>SUM(C47:C51)</f>
        <v>10300</v>
      </c>
    </row>
    <row r="53" spans="1:3" s="210" customFormat="1" ht="18.75">
      <c r="A53" s="218">
        <v>10</v>
      </c>
      <c r="B53" s="228" t="s">
        <v>575</v>
      </c>
      <c r="C53" s="286"/>
    </row>
    <row r="54" spans="1:3" s="207" customFormat="1" ht="18.75">
      <c r="A54" s="221"/>
      <c r="B54" s="229" t="s">
        <v>811</v>
      </c>
      <c r="C54" s="283">
        <v>7900</v>
      </c>
    </row>
    <row r="55" spans="1:3" s="207" customFormat="1" ht="18.75">
      <c r="A55" s="221"/>
      <c r="B55" s="229" t="s">
        <v>812</v>
      </c>
      <c r="C55" s="283">
        <v>1000</v>
      </c>
    </row>
    <row r="56" spans="1:3" s="206" customFormat="1" ht="18.75">
      <c r="A56" s="221"/>
      <c r="B56" s="230" t="s">
        <v>564</v>
      </c>
      <c r="C56" s="285">
        <f>SUM(C54:C55)</f>
        <v>8900</v>
      </c>
    </row>
    <row r="57" spans="1:3" s="207" customFormat="1" ht="18.75">
      <c r="A57" s="218">
        <v>11</v>
      </c>
      <c r="B57" s="228" t="s">
        <v>576</v>
      </c>
      <c r="C57" s="286"/>
    </row>
    <row r="58" spans="1:3" s="207" customFormat="1" ht="18.75">
      <c r="A58" s="221"/>
      <c r="B58" s="246" t="s">
        <v>1029</v>
      </c>
      <c r="C58" s="283">
        <v>10000</v>
      </c>
    </row>
    <row r="59" spans="1:3" s="207" customFormat="1" ht="18.75">
      <c r="A59" s="221"/>
      <c r="B59" s="246" t="s">
        <v>1028</v>
      </c>
      <c r="C59" s="283">
        <v>2750</v>
      </c>
    </row>
    <row r="60" spans="1:3" s="207" customFormat="1" ht="37.5">
      <c r="A60" s="221"/>
      <c r="B60" s="246" t="s">
        <v>1027</v>
      </c>
      <c r="C60" s="283">
        <v>10000</v>
      </c>
    </row>
    <row r="61" spans="1:3" s="207" customFormat="1" ht="37.5">
      <c r="A61" s="221"/>
      <c r="B61" s="246" t="s">
        <v>1026</v>
      </c>
      <c r="C61" s="283">
        <v>23000</v>
      </c>
    </row>
    <row r="62" spans="1:3" s="207" customFormat="1" ht="18.75" customHeight="1">
      <c r="A62" s="221"/>
      <c r="B62" s="246" t="s">
        <v>813</v>
      </c>
      <c r="C62" s="283">
        <v>700</v>
      </c>
    </row>
    <row r="63" spans="1:3" s="206" customFormat="1" ht="18.75">
      <c r="A63" s="221"/>
      <c r="B63" s="230" t="s">
        <v>562</v>
      </c>
      <c r="C63" s="285">
        <f>SUM(C58:C62)</f>
        <v>46450</v>
      </c>
    </row>
    <row r="64" spans="1:3" s="206" customFormat="1" ht="18.75">
      <c r="A64" s="218">
        <v>12</v>
      </c>
      <c r="B64" s="228" t="s">
        <v>577</v>
      </c>
      <c r="C64" s="284"/>
    </row>
    <row r="65" spans="1:3" s="206" customFormat="1" ht="18.75">
      <c r="A65" s="221"/>
      <c r="B65" s="249" t="s">
        <v>1032</v>
      </c>
      <c r="C65" s="283">
        <v>600</v>
      </c>
    </row>
    <row r="66" spans="1:3" s="206" customFormat="1" ht="18.75">
      <c r="A66" s="221"/>
      <c r="B66" s="249" t="s">
        <v>1031</v>
      </c>
      <c r="C66" s="283">
        <v>500</v>
      </c>
    </row>
    <row r="67" spans="1:3" s="206" customFormat="1" ht="18.75">
      <c r="A67" s="221"/>
      <c r="B67" s="249" t="s">
        <v>1030</v>
      </c>
      <c r="C67" s="283">
        <v>500</v>
      </c>
    </row>
    <row r="68" spans="1:3" s="206" customFormat="1" ht="18.75">
      <c r="A68" s="221"/>
      <c r="B68" s="230" t="s">
        <v>562</v>
      </c>
      <c r="C68" s="285">
        <f>SUM(C65:C67)</f>
        <v>1600</v>
      </c>
    </row>
    <row r="69" spans="1:3" s="206" customFormat="1" ht="18.75">
      <c r="A69" s="218">
        <v>13</v>
      </c>
      <c r="B69" s="228" t="s">
        <v>578</v>
      </c>
      <c r="C69" s="284"/>
    </row>
    <row r="70" spans="1:3" s="207" customFormat="1" ht="21.75" customHeight="1">
      <c r="A70" s="221"/>
      <c r="B70" s="249" t="s">
        <v>558</v>
      </c>
      <c r="C70" s="283">
        <v>10000</v>
      </c>
    </row>
    <row r="71" spans="1:3" s="207" customFormat="1" ht="38.25" customHeight="1">
      <c r="A71" s="221"/>
      <c r="B71" s="249" t="s">
        <v>557</v>
      </c>
      <c r="C71" s="283">
        <v>5000</v>
      </c>
    </row>
    <row r="72" spans="1:3" s="207" customFormat="1" ht="35.25" customHeight="1">
      <c r="A72" s="221"/>
      <c r="B72" s="249" t="s">
        <v>556</v>
      </c>
      <c r="C72" s="283">
        <v>800</v>
      </c>
    </row>
    <row r="73" spans="1:3" s="206" customFormat="1" ht="22.5" customHeight="1">
      <c r="A73" s="221"/>
      <c r="B73" s="250" t="s">
        <v>564</v>
      </c>
      <c r="C73" s="285">
        <f>SUM(C70:C72)</f>
        <v>15800</v>
      </c>
    </row>
    <row r="74" spans="1:3" s="210" customFormat="1" ht="18.75">
      <c r="A74" s="218">
        <v>14</v>
      </c>
      <c r="B74" s="228" t="s">
        <v>579</v>
      </c>
      <c r="C74" s="286"/>
    </row>
    <row r="75" spans="1:3" s="207" customFormat="1" ht="37.5">
      <c r="A75" s="221"/>
      <c r="B75" s="229" t="s">
        <v>864</v>
      </c>
      <c r="C75" s="283">
        <v>500</v>
      </c>
    </row>
    <row r="76" spans="1:3" s="207" customFormat="1" ht="18.75">
      <c r="A76" s="221"/>
      <c r="B76" s="229" t="s">
        <v>863</v>
      </c>
      <c r="C76" s="283">
        <v>600</v>
      </c>
    </row>
    <row r="77" spans="1:3" s="207" customFormat="1" ht="18.75">
      <c r="A77" s="221"/>
      <c r="B77" s="229" t="s">
        <v>246</v>
      </c>
      <c r="C77" s="283">
        <v>500</v>
      </c>
    </row>
    <row r="78" spans="1:3" s="207" customFormat="1" ht="19.5" customHeight="1">
      <c r="A78" s="221"/>
      <c r="B78" s="229" t="s">
        <v>245</v>
      </c>
      <c r="C78" s="283">
        <v>28000</v>
      </c>
    </row>
    <row r="79" spans="1:3" s="207" customFormat="1" ht="37.5">
      <c r="A79" s="221"/>
      <c r="B79" s="229" t="s">
        <v>244</v>
      </c>
      <c r="C79" s="283">
        <v>6000</v>
      </c>
    </row>
    <row r="80" spans="1:3" s="207" customFormat="1" ht="18.75">
      <c r="A80" s="221"/>
      <c r="B80" s="229" t="s">
        <v>243</v>
      </c>
      <c r="C80" s="283">
        <v>3000</v>
      </c>
    </row>
    <row r="81" spans="1:3" s="207" customFormat="1" ht="37.5">
      <c r="A81" s="221"/>
      <c r="B81" s="229" t="s">
        <v>242</v>
      </c>
      <c r="C81" s="283">
        <v>5500</v>
      </c>
    </row>
    <row r="82" spans="1:3" s="206" customFormat="1" ht="18.75">
      <c r="A82" s="221"/>
      <c r="B82" s="230" t="s">
        <v>564</v>
      </c>
      <c r="C82" s="285">
        <f>SUM(C75:C81)</f>
        <v>44100</v>
      </c>
    </row>
    <row r="83" spans="1:3" s="206" customFormat="1" ht="18.75">
      <c r="A83" s="218">
        <v>15</v>
      </c>
      <c r="B83" s="228" t="s">
        <v>580</v>
      </c>
      <c r="C83" s="284"/>
    </row>
    <row r="84" spans="1:3" s="207" customFormat="1" ht="18.75">
      <c r="A84" s="219"/>
      <c r="B84" s="249" t="s">
        <v>545</v>
      </c>
      <c r="C84" s="283">
        <v>600</v>
      </c>
    </row>
    <row r="85" spans="1:3" s="207" customFormat="1" ht="18.75">
      <c r="A85" s="219"/>
      <c r="B85" s="249" t="s">
        <v>544</v>
      </c>
      <c r="C85" s="283">
        <v>600</v>
      </c>
    </row>
    <row r="86" spans="1:3" s="207" customFormat="1" ht="18.75">
      <c r="A86" s="219"/>
      <c r="B86" s="249" t="s">
        <v>543</v>
      </c>
      <c r="C86" s="283">
        <v>600</v>
      </c>
    </row>
    <row r="87" spans="1:3" s="207" customFormat="1" ht="20.25" customHeight="1">
      <c r="A87" s="219"/>
      <c r="B87" s="249" t="s">
        <v>865</v>
      </c>
      <c r="C87" s="283">
        <v>600</v>
      </c>
    </row>
    <row r="88" spans="1:3" s="206" customFormat="1" ht="18.75">
      <c r="A88" s="221"/>
      <c r="B88" s="230" t="s">
        <v>562</v>
      </c>
      <c r="C88" s="285">
        <f>SUM(C84:C87)</f>
        <v>2400</v>
      </c>
    </row>
    <row r="89" spans="1:3" s="211" customFormat="1" ht="18.75">
      <c r="A89" s="218">
        <v>16</v>
      </c>
      <c r="B89" s="228" t="s">
        <v>581</v>
      </c>
      <c r="C89" s="284"/>
    </row>
    <row r="90" spans="1:3" s="207" customFormat="1" ht="37.5">
      <c r="A90" s="219"/>
      <c r="B90" s="229" t="s">
        <v>548</v>
      </c>
      <c r="C90" s="287">
        <v>3220</v>
      </c>
    </row>
    <row r="91" spans="1:3" s="206" customFormat="1" ht="37.5">
      <c r="A91" s="219"/>
      <c r="B91" s="229" t="s">
        <v>547</v>
      </c>
      <c r="C91" s="283">
        <v>2450</v>
      </c>
    </row>
    <row r="92" spans="1:3" s="206" customFormat="1" ht="18.75">
      <c r="A92" s="219"/>
      <c r="B92" s="229" t="s">
        <v>546</v>
      </c>
      <c r="C92" s="283">
        <v>12600</v>
      </c>
    </row>
    <row r="93" spans="1:3" s="206" customFormat="1" ht="18.75">
      <c r="A93" s="221"/>
      <c r="B93" s="230" t="s">
        <v>564</v>
      </c>
      <c r="C93" s="285">
        <f>SUM(C90:C92)</f>
        <v>18270</v>
      </c>
    </row>
    <row r="94" spans="1:3" s="207" customFormat="1" ht="18.75">
      <c r="A94" s="218">
        <v>17</v>
      </c>
      <c r="B94" s="228" t="s">
        <v>582</v>
      </c>
      <c r="C94" s="286"/>
    </row>
    <row r="95" spans="1:3" s="207" customFormat="1" ht="18.75">
      <c r="A95" s="219"/>
      <c r="B95" s="229" t="s">
        <v>413</v>
      </c>
      <c r="C95" s="283">
        <v>21395</v>
      </c>
    </row>
    <row r="96" spans="1:3" s="207" customFormat="1" ht="22.5" customHeight="1">
      <c r="A96" s="219"/>
      <c r="B96" s="229" t="s">
        <v>412</v>
      </c>
      <c r="C96" s="283">
        <v>23000</v>
      </c>
    </row>
    <row r="97" spans="1:3" s="207" customFormat="1" ht="36.75" customHeight="1">
      <c r="A97" s="219"/>
      <c r="B97" s="229" t="s">
        <v>411</v>
      </c>
      <c r="C97" s="283">
        <v>600</v>
      </c>
    </row>
    <row r="98" spans="1:3" s="207" customFormat="1" ht="19.5" customHeight="1">
      <c r="A98" s="219"/>
      <c r="B98" s="229" t="s">
        <v>205</v>
      </c>
      <c r="C98" s="283">
        <v>400</v>
      </c>
    </row>
    <row r="99" spans="1:3" s="206" customFormat="1" ht="18.75">
      <c r="A99" s="221"/>
      <c r="B99" s="230" t="s">
        <v>562</v>
      </c>
      <c r="C99" s="285">
        <f>SUM(C95:C98)</f>
        <v>45395</v>
      </c>
    </row>
    <row r="100" spans="1:3" s="207" customFormat="1" ht="18.75">
      <c r="A100" s="218">
        <v>18</v>
      </c>
      <c r="B100" s="228" t="s">
        <v>583</v>
      </c>
      <c r="C100" s="286"/>
    </row>
    <row r="101" spans="1:3" s="207" customFormat="1" ht="23.25" customHeight="1">
      <c r="A101" s="219"/>
      <c r="B101" s="229" t="s">
        <v>416</v>
      </c>
      <c r="C101" s="283">
        <v>7500</v>
      </c>
    </row>
    <row r="102" spans="1:3" s="207" customFormat="1" ht="18.75">
      <c r="A102" s="219"/>
      <c r="B102" s="229" t="s">
        <v>415</v>
      </c>
      <c r="C102" s="283">
        <v>600</v>
      </c>
    </row>
    <row r="103" spans="1:3" s="207" customFormat="1" ht="21" customHeight="1">
      <c r="A103" s="219"/>
      <c r="B103" s="229" t="s">
        <v>414</v>
      </c>
      <c r="C103" s="283">
        <v>700</v>
      </c>
    </row>
    <row r="104" spans="1:3" s="206" customFormat="1" ht="18.75">
      <c r="A104" s="221"/>
      <c r="B104" s="230" t="s">
        <v>562</v>
      </c>
      <c r="C104" s="285">
        <f>SUM(C101:C103)</f>
        <v>8800</v>
      </c>
    </row>
    <row r="105" spans="1:3" s="206" customFormat="1" ht="18.75">
      <c r="A105" s="218">
        <v>19</v>
      </c>
      <c r="B105" s="228" t="s">
        <v>584</v>
      </c>
      <c r="C105" s="284"/>
    </row>
    <row r="106" spans="1:3" s="207" customFormat="1" ht="18.75">
      <c r="A106" s="219"/>
      <c r="B106" s="249" t="s">
        <v>1009</v>
      </c>
      <c r="C106" s="283">
        <v>600</v>
      </c>
    </row>
    <row r="107" spans="1:3" s="207" customFormat="1" ht="20.25" customHeight="1">
      <c r="A107" s="219"/>
      <c r="B107" s="249" t="s">
        <v>80</v>
      </c>
      <c r="C107" s="283">
        <v>3000</v>
      </c>
    </row>
    <row r="108" spans="1:3" s="207" customFormat="1" ht="18.75">
      <c r="A108" s="219"/>
      <c r="B108" s="249" t="s">
        <v>79</v>
      </c>
      <c r="C108" s="283">
        <v>7500</v>
      </c>
    </row>
    <row r="109" spans="1:3" s="207" customFormat="1" ht="18.75">
      <c r="A109" s="219"/>
      <c r="B109" s="249" t="s">
        <v>747</v>
      </c>
      <c r="C109" s="283">
        <v>4500</v>
      </c>
    </row>
    <row r="110" spans="1:3" s="207" customFormat="1" ht="18.75">
      <c r="A110" s="219"/>
      <c r="B110" s="249" t="s">
        <v>746</v>
      </c>
      <c r="C110" s="283">
        <v>6500</v>
      </c>
    </row>
    <row r="111" spans="1:3" s="207" customFormat="1" ht="18.75">
      <c r="A111" s="219"/>
      <c r="B111" s="249" t="s">
        <v>745</v>
      </c>
      <c r="C111" s="283">
        <v>700</v>
      </c>
    </row>
    <row r="112" spans="1:3" s="207" customFormat="1" ht="18.75">
      <c r="A112" s="219"/>
      <c r="B112" s="249" t="s">
        <v>418</v>
      </c>
      <c r="C112" s="283">
        <v>700</v>
      </c>
    </row>
    <row r="113" spans="1:3" s="207" customFormat="1" ht="18.75">
      <c r="A113" s="219"/>
      <c r="B113" s="249" t="s">
        <v>417</v>
      </c>
      <c r="C113" s="283">
        <v>700</v>
      </c>
    </row>
    <row r="114" spans="1:3" s="206" customFormat="1" ht="18.75">
      <c r="A114" s="221"/>
      <c r="B114" s="251" t="s">
        <v>562</v>
      </c>
      <c r="C114" s="285">
        <f>SUM(C106:C113)</f>
        <v>24200</v>
      </c>
    </row>
    <row r="115" spans="1:3" s="206" customFormat="1" ht="18.75">
      <c r="A115" s="221"/>
      <c r="B115" s="230" t="s">
        <v>871</v>
      </c>
      <c r="C115" s="285">
        <f>C114+C104+C99+C93+C88+C82+C73+C68+C63+C56+C52+C45+C36+C32+C29+C23+C19+C15+C10</f>
        <v>282207</v>
      </c>
    </row>
    <row r="116" spans="1:3" s="206" customFormat="1" ht="18.75" hidden="1" outlineLevel="1">
      <c r="A116" s="632" t="s">
        <v>588</v>
      </c>
      <c r="B116" s="632"/>
      <c r="C116" s="632"/>
    </row>
    <row r="117" spans="1:3" s="206" customFormat="1" ht="18.75" hidden="1" outlineLevel="1">
      <c r="A117" s="218">
        <v>1</v>
      </c>
      <c r="B117" s="228" t="s">
        <v>560</v>
      </c>
      <c r="C117" s="284"/>
    </row>
    <row r="118" spans="1:3" s="206" customFormat="1" ht="37.5" hidden="1" outlineLevel="1">
      <c r="A118" s="219"/>
      <c r="B118" s="231" t="s">
        <v>1010</v>
      </c>
      <c r="C118" s="283">
        <v>14000</v>
      </c>
    </row>
    <row r="119" spans="1:3" s="206" customFormat="1" ht="18.75" hidden="1" outlineLevel="1">
      <c r="A119" s="221"/>
      <c r="B119" s="232" t="s">
        <v>562</v>
      </c>
      <c r="C119" s="285">
        <f>SUM(C118:C118)</f>
        <v>14000</v>
      </c>
    </row>
    <row r="120" spans="1:3" s="206" customFormat="1" ht="18.75" hidden="1" outlineLevel="1">
      <c r="A120" s="221">
        <v>2</v>
      </c>
      <c r="B120" s="228" t="s">
        <v>563</v>
      </c>
      <c r="C120" s="284"/>
    </row>
    <row r="121" spans="1:3" s="206" customFormat="1" ht="37.5" hidden="1" outlineLevel="1">
      <c r="A121" s="219"/>
      <c r="B121" s="231" t="s">
        <v>1012</v>
      </c>
      <c r="C121" s="283">
        <v>3800</v>
      </c>
    </row>
    <row r="122" spans="1:3" s="206" customFormat="1" ht="18.75" hidden="1" outlineLevel="1">
      <c r="A122" s="219"/>
      <c r="B122" s="231" t="s">
        <v>1011</v>
      </c>
      <c r="C122" s="283" t="e">
        <f>#REF!-#REF!</f>
        <v>#REF!</v>
      </c>
    </row>
    <row r="123" spans="1:3" s="206" customFormat="1" ht="18.75" hidden="1" outlineLevel="1">
      <c r="A123" s="221"/>
      <c r="B123" s="232" t="s">
        <v>564</v>
      </c>
      <c r="C123" s="285" t="e">
        <f>SUM(C121:C122)</f>
        <v>#REF!</v>
      </c>
    </row>
    <row r="124" spans="1:3" s="206" customFormat="1" ht="18.75" hidden="1" outlineLevel="1">
      <c r="A124" s="218">
        <v>3</v>
      </c>
      <c r="B124" s="228" t="s">
        <v>565</v>
      </c>
      <c r="C124" s="284"/>
    </row>
    <row r="125" spans="1:3" s="206" customFormat="1" ht="18.75" hidden="1" outlineLevel="1">
      <c r="A125" s="219"/>
      <c r="B125" s="231" t="s">
        <v>1013</v>
      </c>
      <c r="C125" s="283">
        <v>2600</v>
      </c>
    </row>
    <row r="126" spans="1:3" s="206" customFormat="1" ht="18.75" hidden="1" outlineLevel="1">
      <c r="A126" s="221"/>
      <c r="B126" s="232" t="s">
        <v>564</v>
      </c>
      <c r="C126" s="285">
        <f>SUM(C125:C125)</f>
        <v>2600</v>
      </c>
    </row>
    <row r="127" spans="1:3" s="206" customFormat="1" ht="18.75" hidden="1" outlineLevel="1">
      <c r="A127" s="218">
        <v>4</v>
      </c>
      <c r="B127" s="228" t="s">
        <v>569</v>
      </c>
      <c r="C127" s="284"/>
    </row>
    <row r="128" spans="1:3" s="206" customFormat="1" ht="18.75" hidden="1" outlineLevel="1">
      <c r="A128" s="219"/>
      <c r="B128" s="231" t="s">
        <v>1014</v>
      </c>
      <c r="C128" s="283">
        <v>2000</v>
      </c>
    </row>
    <row r="129" spans="1:3" s="206" customFormat="1" ht="18.75" hidden="1" outlineLevel="1">
      <c r="A129" s="219"/>
      <c r="B129" s="231" t="s">
        <v>589</v>
      </c>
      <c r="C129" s="283">
        <v>890</v>
      </c>
    </row>
    <row r="130" spans="1:3" s="206" customFormat="1" ht="18.75" hidden="1" outlineLevel="1">
      <c r="A130" s="221"/>
      <c r="B130" s="232" t="s">
        <v>562</v>
      </c>
      <c r="C130" s="285">
        <f>SUM(C128:C129)</f>
        <v>2890</v>
      </c>
    </row>
    <row r="131" spans="1:3" s="206" customFormat="1" ht="18.75" hidden="1" outlineLevel="1">
      <c r="A131" s="218">
        <v>5</v>
      </c>
      <c r="B131" s="228" t="s">
        <v>575</v>
      </c>
      <c r="C131" s="286"/>
    </row>
    <row r="132" spans="1:3" s="206" customFormat="1" ht="18.75" hidden="1" outlineLevel="1">
      <c r="A132" s="221"/>
      <c r="B132" s="231" t="s">
        <v>590</v>
      </c>
      <c r="C132" s="283">
        <v>10100</v>
      </c>
    </row>
    <row r="133" spans="1:3" s="206" customFormat="1" ht="18.75" hidden="1" outlineLevel="1">
      <c r="A133" s="221"/>
      <c r="B133" s="231" t="s">
        <v>591</v>
      </c>
      <c r="C133" s="283">
        <v>2800</v>
      </c>
    </row>
    <row r="134" spans="1:3" s="206" customFormat="1" ht="18.75" hidden="1" outlineLevel="1">
      <c r="A134" s="221"/>
      <c r="B134" s="231" t="s">
        <v>592</v>
      </c>
      <c r="C134" s="283">
        <v>1750</v>
      </c>
    </row>
    <row r="135" spans="1:3" s="206" customFormat="1" ht="18.75" hidden="1" outlineLevel="1">
      <c r="A135" s="221"/>
      <c r="B135" s="231" t="s">
        <v>593</v>
      </c>
      <c r="C135" s="283">
        <v>1600</v>
      </c>
    </row>
    <row r="136" spans="1:3" s="206" customFormat="1" ht="18.75" hidden="1" outlineLevel="1">
      <c r="A136" s="221"/>
      <c r="B136" s="231" t="s">
        <v>594</v>
      </c>
      <c r="C136" s="283">
        <v>2400</v>
      </c>
    </row>
    <row r="137" spans="1:3" s="206" customFormat="1" ht="18.75" hidden="1" outlineLevel="1">
      <c r="A137" s="221"/>
      <c r="B137" s="231" t="s">
        <v>595</v>
      </c>
      <c r="C137" s="283">
        <v>2600</v>
      </c>
    </row>
    <row r="138" spans="1:3" s="206" customFormat="1" ht="18.75" hidden="1" outlineLevel="1">
      <c r="A138" s="221"/>
      <c r="B138" s="232" t="s">
        <v>564</v>
      </c>
      <c r="C138" s="285">
        <f>SUM(C132:C137)</f>
        <v>21250</v>
      </c>
    </row>
    <row r="139" spans="1:3" s="206" customFormat="1" ht="18.75" hidden="1" outlineLevel="1">
      <c r="A139" s="218">
        <v>6</v>
      </c>
      <c r="B139" s="228" t="s">
        <v>579</v>
      </c>
      <c r="C139" s="286"/>
    </row>
    <row r="140" spans="1:3" s="206" customFormat="1" ht="18.75" hidden="1" outlineLevel="1">
      <c r="A140" s="221"/>
      <c r="B140" s="231" t="s">
        <v>596</v>
      </c>
      <c r="C140" s="283">
        <v>5900</v>
      </c>
    </row>
    <row r="141" spans="1:3" s="206" customFormat="1" ht="18.75" hidden="1" outlineLevel="1">
      <c r="A141" s="221"/>
      <c r="B141" s="231" t="s">
        <v>941</v>
      </c>
      <c r="C141" s="283">
        <v>3600</v>
      </c>
    </row>
    <row r="142" spans="1:3" s="206" customFormat="1" ht="18.75" hidden="1" outlineLevel="1">
      <c r="A142" s="221"/>
      <c r="B142" s="231" t="s">
        <v>942</v>
      </c>
      <c r="C142" s="283">
        <v>18000</v>
      </c>
    </row>
    <row r="143" spans="1:3" s="206" customFormat="1" ht="18.75" hidden="1" outlineLevel="1">
      <c r="A143" s="221"/>
      <c r="B143" s="231" t="s">
        <v>943</v>
      </c>
      <c r="C143" s="283">
        <v>4000</v>
      </c>
    </row>
    <row r="144" spans="1:3" s="206" customFormat="1" ht="37.5" hidden="1" outlineLevel="1">
      <c r="A144" s="221"/>
      <c r="B144" s="231" t="s">
        <v>1035</v>
      </c>
      <c r="C144" s="283">
        <v>7000</v>
      </c>
    </row>
    <row r="145" spans="1:3" s="206" customFormat="1" ht="18.75" hidden="1" outlineLevel="1">
      <c r="A145" s="221"/>
      <c r="B145" s="232" t="s">
        <v>564</v>
      </c>
      <c r="C145" s="285">
        <f>SUM(C140:C144)</f>
        <v>38500</v>
      </c>
    </row>
    <row r="146" spans="1:3" s="206" customFormat="1" ht="18.75" hidden="1" outlineLevel="1">
      <c r="A146" s="218">
        <v>7</v>
      </c>
      <c r="B146" s="228" t="s">
        <v>580</v>
      </c>
      <c r="C146" s="284"/>
    </row>
    <row r="147" spans="1:3" s="206" customFormat="1" ht="18.75" hidden="1" outlineLevel="1">
      <c r="A147" s="219"/>
      <c r="B147" s="231" t="s">
        <v>1036</v>
      </c>
      <c r="C147" s="283">
        <v>3500</v>
      </c>
    </row>
    <row r="148" spans="1:3" s="206" customFormat="1" ht="18.75" hidden="1" outlineLevel="1">
      <c r="A148" s="219"/>
      <c r="B148" s="217" t="s">
        <v>1037</v>
      </c>
      <c r="C148" s="283">
        <v>4000</v>
      </c>
    </row>
    <row r="149" spans="1:3" s="206" customFormat="1" ht="18.75" hidden="1" outlineLevel="1">
      <c r="A149" s="221"/>
      <c r="B149" s="232" t="s">
        <v>562</v>
      </c>
      <c r="C149" s="285">
        <f>SUM(C147:C148)</f>
        <v>7500</v>
      </c>
    </row>
    <row r="150" spans="1:3" s="206" customFormat="1" ht="18.75" hidden="1" outlineLevel="1">
      <c r="A150" s="218">
        <v>8</v>
      </c>
      <c r="B150" s="228" t="s">
        <v>582</v>
      </c>
      <c r="C150" s="286"/>
    </row>
    <row r="151" spans="1:3" s="206" customFormat="1" ht="18.75" hidden="1" outlineLevel="1">
      <c r="A151" s="219"/>
      <c r="B151" s="231" t="s">
        <v>606</v>
      </c>
      <c r="C151" s="283">
        <v>3000</v>
      </c>
    </row>
    <row r="152" spans="1:3" s="206" customFormat="1" ht="18.75" hidden="1" outlineLevel="1">
      <c r="A152" s="220"/>
      <c r="B152" s="231" t="s">
        <v>260</v>
      </c>
      <c r="C152" s="283">
        <v>2148</v>
      </c>
    </row>
    <row r="153" spans="1:3" s="206" customFormat="1" ht="18.75" hidden="1" outlineLevel="1">
      <c r="A153" s="221"/>
      <c r="B153" s="232" t="s">
        <v>562</v>
      </c>
      <c r="C153" s="285">
        <f>SUM(C151:C152)</f>
        <v>5148</v>
      </c>
    </row>
    <row r="154" spans="1:3" s="206" customFormat="1" ht="18.75" hidden="1" outlineLevel="1">
      <c r="A154" s="218">
        <v>9</v>
      </c>
      <c r="B154" s="228" t="s">
        <v>583</v>
      </c>
      <c r="C154" s="286"/>
    </row>
    <row r="155" spans="1:3" s="206" customFormat="1" ht="37.5" hidden="1" outlineLevel="1">
      <c r="A155" s="219"/>
      <c r="B155" s="231" t="s">
        <v>261</v>
      </c>
      <c r="C155" s="283">
        <v>15000</v>
      </c>
    </row>
    <row r="156" spans="1:3" s="206" customFormat="1" ht="18.75" hidden="1" outlineLevel="1">
      <c r="A156" s="221"/>
      <c r="B156" s="232" t="s">
        <v>562</v>
      </c>
      <c r="C156" s="285">
        <f>SUM(C155:C155)</f>
        <v>15000</v>
      </c>
    </row>
    <row r="157" spans="1:3" s="206" customFormat="1" ht="18.75" hidden="1" outlineLevel="1">
      <c r="A157" s="218">
        <v>10</v>
      </c>
      <c r="B157" s="228" t="s">
        <v>584</v>
      </c>
      <c r="C157" s="284"/>
    </row>
    <row r="158" spans="1:3" s="206" customFormat="1" ht="33" customHeight="1" hidden="1" outlineLevel="1">
      <c r="A158" s="219"/>
      <c r="B158" s="234" t="s">
        <v>262</v>
      </c>
      <c r="C158" s="283">
        <v>7000</v>
      </c>
    </row>
    <row r="159" spans="1:3" s="206" customFormat="1" ht="18.75" hidden="1" outlineLevel="1">
      <c r="A159" s="219"/>
      <c r="B159" s="234" t="s">
        <v>263</v>
      </c>
      <c r="C159" s="283">
        <v>5000</v>
      </c>
    </row>
    <row r="160" spans="1:3" s="206" customFormat="1" ht="18.75" hidden="1" outlineLevel="1">
      <c r="A160" s="221"/>
      <c r="B160" s="235" t="s">
        <v>562</v>
      </c>
      <c r="C160" s="285">
        <f>SUM(C158:C159)</f>
        <v>12000</v>
      </c>
    </row>
    <row r="161" spans="1:3" s="206" customFormat="1" ht="18.75" hidden="1" outlineLevel="1">
      <c r="A161" s="218">
        <v>11</v>
      </c>
      <c r="B161" s="236" t="s">
        <v>585</v>
      </c>
      <c r="C161" s="284"/>
    </row>
    <row r="162" spans="1:3" s="206" customFormat="1" ht="18.75" hidden="1" outlineLevel="1">
      <c r="A162" s="221"/>
      <c r="B162" s="234" t="s">
        <v>264</v>
      </c>
      <c r="C162" s="283">
        <v>5000</v>
      </c>
    </row>
    <row r="163" spans="1:3" s="206" customFormat="1" ht="18.75" hidden="1" outlineLevel="1">
      <c r="A163" s="221"/>
      <c r="B163" s="234" t="s">
        <v>265</v>
      </c>
      <c r="C163" s="283">
        <v>7000</v>
      </c>
    </row>
    <row r="164" spans="1:3" s="206" customFormat="1" ht="18.75" hidden="1" outlineLevel="1">
      <c r="A164" s="221"/>
      <c r="B164" s="235" t="s">
        <v>564</v>
      </c>
      <c r="C164" s="285">
        <f>SUM(C162:C163)</f>
        <v>12000</v>
      </c>
    </row>
    <row r="165" spans="1:3" s="206" customFormat="1" ht="18.75" hidden="1" outlineLevel="1">
      <c r="A165" s="221"/>
      <c r="B165" s="232" t="s">
        <v>266</v>
      </c>
      <c r="C165" s="285" t="e">
        <f>C164+C160+C156+C153+C149+C145+C138+C130+C126+C123+C119</f>
        <v>#REF!</v>
      </c>
    </row>
    <row r="166" spans="1:3" s="206" customFormat="1" ht="18.75" hidden="1" outlineLevel="1">
      <c r="A166" s="221"/>
      <c r="B166" s="235" t="s">
        <v>402</v>
      </c>
      <c r="C166" s="285" t="e">
        <f>C165+C115</f>
        <v>#REF!</v>
      </c>
    </row>
    <row r="167" spans="1:3" s="206" customFormat="1" ht="18.75" hidden="1" outlineLevel="1">
      <c r="A167" s="221"/>
      <c r="B167" s="235"/>
      <c r="C167" s="285"/>
    </row>
    <row r="168" spans="1:3" s="204" customFormat="1" ht="18.75" collapsed="1">
      <c r="A168" s="632" t="s">
        <v>872</v>
      </c>
      <c r="B168" s="632"/>
      <c r="C168" s="632"/>
    </row>
    <row r="169" spans="1:3" s="206" customFormat="1" ht="18.75">
      <c r="A169" s="218">
        <v>1</v>
      </c>
      <c r="B169" s="236" t="s">
        <v>404</v>
      </c>
      <c r="C169" s="284"/>
    </row>
    <row r="170" spans="1:3" s="207" customFormat="1" ht="18.75">
      <c r="A170" s="219"/>
      <c r="B170" s="229" t="s">
        <v>1015</v>
      </c>
      <c r="C170" s="283">
        <v>3500</v>
      </c>
    </row>
    <row r="171" spans="1:3" s="207" customFormat="1" ht="18.75">
      <c r="A171" s="219"/>
      <c r="B171" s="230" t="s">
        <v>564</v>
      </c>
      <c r="C171" s="285">
        <f>SUM(C170)</f>
        <v>3500</v>
      </c>
    </row>
    <row r="172" spans="1:3" s="206" customFormat="1" ht="18.75">
      <c r="A172" s="218">
        <v>2</v>
      </c>
      <c r="B172" s="228" t="s">
        <v>735</v>
      </c>
      <c r="C172" s="284"/>
    </row>
    <row r="173" spans="1:3" s="207" customFormat="1" ht="18.75">
      <c r="A173" s="219"/>
      <c r="B173" s="229" t="s">
        <v>756</v>
      </c>
      <c r="C173" s="283">
        <v>4400</v>
      </c>
    </row>
    <row r="174" spans="1:3" s="207" customFormat="1" ht="18.75">
      <c r="A174" s="219"/>
      <c r="B174" s="229" t="s">
        <v>81</v>
      </c>
      <c r="C174" s="283">
        <v>8000</v>
      </c>
    </row>
    <row r="175" spans="1:3" s="206" customFormat="1" ht="18.75">
      <c r="A175" s="221"/>
      <c r="B175" s="230" t="s">
        <v>564</v>
      </c>
      <c r="C175" s="285">
        <f>SUM(C173:C174)</f>
        <v>12400</v>
      </c>
    </row>
    <row r="176" spans="1:3" s="206" customFormat="1" ht="18.75">
      <c r="A176" s="218">
        <v>3</v>
      </c>
      <c r="B176" s="228" t="s">
        <v>736</v>
      </c>
      <c r="C176" s="284"/>
    </row>
    <row r="177" spans="1:3" s="207" customFormat="1" ht="37.5">
      <c r="A177" s="219"/>
      <c r="B177" s="229" t="s">
        <v>759</v>
      </c>
      <c r="C177" s="283">
        <v>500</v>
      </c>
    </row>
    <row r="178" spans="1:3" s="207" customFormat="1" ht="18.75">
      <c r="A178" s="219"/>
      <c r="B178" s="246" t="s">
        <v>758</v>
      </c>
      <c r="C178" s="283">
        <v>7789</v>
      </c>
    </row>
    <row r="179" spans="1:3" s="207" customFormat="1" ht="21.75" customHeight="1">
      <c r="A179" s="219"/>
      <c r="B179" s="246" t="s">
        <v>757</v>
      </c>
      <c r="C179" s="283">
        <v>1000</v>
      </c>
    </row>
    <row r="180" spans="1:3" s="206" customFormat="1" ht="18.75">
      <c r="A180" s="221"/>
      <c r="B180" s="230" t="s">
        <v>564</v>
      </c>
      <c r="C180" s="285">
        <f>SUM(C177:C179)</f>
        <v>9289</v>
      </c>
    </row>
    <row r="181" spans="1:3" s="206" customFormat="1" ht="18.75">
      <c r="A181" s="218">
        <v>4</v>
      </c>
      <c r="B181" s="228" t="s">
        <v>737</v>
      </c>
      <c r="C181" s="284"/>
    </row>
    <row r="182" spans="1:3" s="207" customFormat="1" ht="21" customHeight="1">
      <c r="A182" s="219"/>
      <c r="B182" s="229" t="s">
        <v>1020</v>
      </c>
      <c r="C182" s="283">
        <v>4750</v>
      </c>
    </row>
    <row r="183" spans="1:3" s="207" customFormat="1" ht="19.5" customHeight="1">
      <c r="A183" s="219"/>
      <c r="B183" s="229" t="s">
        <v>1019</v>
      </c>
      <c r="C183" s="283">
        <v>20000</v>
      </c>
    </row>
    <row r="184" spans="1:3" s="207" customFormat="1" ht="18.75">
      <c r="A184" s="219"/>
      <c r="B184" s="229" t="s">
        <v>1018</v>
      </c>
      <c r="C184" s="283">
        <v>400</v>
      </c>
    </row>
    <row r="185" spans="1:3" s="207" customFormat="1" ht="18.75">
      <c r="A185" s="219"/>
      <c r="B185" s="229" t="s">
        <v>1017</v>
      </c>
      <c r="C185" s="283">
        <v>470</v>
      </c>
    </row>
    <row r="186" spans="1:3" s="207" customFormat="1" ht="18.75">
      <c r="A186" s="219"/>
      <c r="B186" s="229" t="s">
        <v>1016</v>
      </c>
      <c r="C186" s="283">
        <v>470</v>
      </c>
    </row>
    <row r="187" spans="1:3" s="206" customFormat="1" ht="18.75">
      <c r="A187" s="221"/>
      <c r="B187" s="230" t="s">
        <v>562</v>
      </c>
      <c r="C187" s="285">
        <f>SUM(C182:C186)</f>
        <v>26090</v>
      </c>
    </row>
    <row r="188" spans="1:3" s="206" customFormat="1" ht="18.75">
      <c r="A188" s="218">
        <v>5</v>
      </c>
      <c r="B188" s="228" t="s">
        <v>738</v>
      </c>
      <c r="C188" s="284"/>
    </row>
    <row r="189" spans="1:3" s="207" customFormat="1" ht="37.5">
      <c r="A189" s="219"/>
      <c r="B189" s="229" t="s">
        <v>1021</v>
      </c>
      <c r="C189" s="283">
        <v>5400</v>
      </c>
    </row>
    <row r="190" spans="1:3" s="206" customFormat="1" ht="18.75">
      <c r="A190" s="221"/>
      <c r="B190" s="230" t="s">
        <v>562</v>
      </c>
      <c r="C190" s="285">
        <f>SUM(C189:C189)</f>
        <v>5400</v>
      </c>
    </row>
    <row r="191" spans="1:3" s="206" customFormat="1" ht="18.75">
      <c r="A191" s="218">
        <v>6</v>
      </c>
      <c r="B191" s="228" t="s">
        <v>568</v>
      </c>
      <c r="C191" s="284"/>
    </row>
    <row r="192" spans="1:3" s="206" customFormat="1" ht="18.75">
      <c r="A192" s="221"/>
      <c r="B192" s="249" t="s">
        <v>82</v>
      </c>
      <c r="C192" s="283">
        <v>3000</v>
      </c>
    </row>
    <row r="193" spans="1:3" s="207" customFormat="1" ht="39" customHeight="1">
      <c r="A193" s="219"/>
      <c r="B193" s="249" t="s">
        <v>1022</v>
      </c>
      <c r="C193" s="283">
        <v>1700</v>
      </c>
    </row>
    <row r="194" spans="1:3" s="206" customFormat="1" ht="15" customHeight="1">
      <c r="A194" s="221"/>
      <c r="B194" s="230" t="s">
        <v>562</v>
      </c>
      <c r="C194" s="285">
        <f>SUM(C192:C193)</f>
        <v>4700</v>
      </c>
    </row>
    <row r="195" spans="1:3" s="206" customFormat="1" ht="18.75" hidden="1">
      <c r="A195" s="221" t="s">
        <v>437</v>
      </c>
      <c r="B195" s="232" t="s">
        <v>739</v>
      </c>
      <c r="C195" s="285"/>
    </row>
    <row r="196" spans="1:3" s="207" customFormat="1" ht="18.75" hidden="1">
      <c r="A196" s="219"/>
      <c r="B196" s="231"/>
      <c r="C196" s="283"/>
    </row>
    <row r="197" spans="1:3" s="207" customFormat="1" ht="18.75">
      <c r="A197" s="218">
        <v>7</v>
      </c>
      <c r="B197" s="228" t="s">
        <v>569</v>
      </c>
      <c r="C197" s="286"/>
    </row>
    <row r="198" spans="1:3" s="207" customFormat="1" ht="18.75">
      <c r="A198" s="219"/>
      <c r="B198" s="246" t="s">
        <v>83</v>
      </c>
      <c r="C198" s="283">
        <v>4000</v>
      </c>
    </row>
    <row r="199" spans="1:3" s="206" customFormat="1" ht="18.75">
      <c r="A199" s="221"/>
      <c r="B199" s="230" t="s">
        <v>564</v>
      </c>
      <c r="C199" s="285">
        <f>SUM(C198)</f>
        <v>4000</v>
      </c>
    </row>
    <row r="200" spans="1:3" s="207" customFormat="1" ht="18.75">
      <c r="A200" s="218">
        <v>8</v>
      </c>
      <c r="B200" s="228" t="s">
        <v>538</v>
      </c>
      <c r="C200" s="286"/>
    </row>
    <row r="201" spans="1:3" s="207" customFormat="1" ht="38.25" customHeight="1">
      <c r="A201" s="219"/>
      <c r="B201" s="229" t="s">
        <v>84</v>
      </c>
      <c r="C201" s="283">
        <v>5000</v>
      </c>
    </row>
    <row r="202" spans="1:3" s="206" customFormat="1" ht="18.75">
      <c r="A202" s="221"/>
      <c r="B202" s="230" t="s">
        <v>562</v>
      </c>
      <c r="C202" s="285">
        <f>C201</f>
        <v>5000</v>
      </c>
    </row>
    <row r="203" spans="1:3" s="211" customFormat="1" ht="18.75">
      <c r="A203" s="218">
        <v>9</v>
      </c>
      <c r="B203" s="228" t="s">
        <v>575</v>
      </c>
      <c r="C203" s="284"/>
    </row>
    <row r="204" spans="1:3" s="207" customFormat="1" ht="18.75">
      <c r="A204" s="219"/>
      <c r="B204" s="229" t="s">
        <v>85</v>
      </c>
      <c r="C204" s="283">
        <v>9100</v>
      </c>
    </row>
    <row r="205" spans="1:3" s="207" customFormat="1" ht="18.75">
      <c r="A205" s="219"/>
      <c r="B205" s="229" t="s">
        <v>86</v>
      </c>
      <c r="C205" s="283">
        <v>590</v>
      </c>
    </row>
    <row r="206" spans="1:3" s="206" customFormat="1" ht="18.75">
      <c r="A206" s="221"/>
      <c r="B206" s="230" t="s">
        <v>564</v>
      </c>
      <c r="C206" s="285">
        <f>SUM(C204:C205)</f>
        <v>9690</v>
      </c>
    </row>
    <row r="207" spans="1:3" s="207" customFormat="1" ht="18.75">
      <c r="A207" s="218">
        <v>10</v>
      </c>
      <c r="B207" s="228" t="s">
        <v>576</v>
      </c>
      <c r="C207" s="286"/>
    </row>
    <row r="208" spans="1:3" s="207" customFormat="1" ht="21.75" customHeight="1">
      <c r="A208" s="219"/>
      <c r="B208" s="246" t="s">
        <v>87</v>
      </c>
      <c r="C208" s="283">
        <v>3900</v>
      </c>
    </row>
    <row r="209" spans="1:3" s="206" customFormat="1" ht="18.75">
      <c r="A209" s="221"/>
      <c r="B209" s="230" t="s">
        <v>564</v>
      </c>
      <c r="C209" s="285">
        <f>SUM(C208:C208)</f>
        <v>3900</v>
      </c>
    </row>
    <row r="210" spans="1:3" s="206" customFormat="1" ht="18.75" hidden="1">
      <c r="A210" s="221" t="s">
        <v>443</v>
      </c>
      <c r="B210" s="232" t="s">
        <v>578</v>
      </c>
      <c r="C210" s="285"/>
    </row>
    <row r="211" spans="1:3" s="207" customFormat="1" ht="18.75" hidden="1">
      <c r="A211" s="219"/>
      <c r="B211" s="231"/>
      <c r="C211" s="283"/>
    </row>
    <row r="212" spans="1:3" s="207" customFormat="1" ht="18.75">
      <c r="A212" s="218">
        <v>11</v>
      </c>
      <c r="B212" s="228" t="s">
        <v>577</v>
      </c>
      <c r="C212" s="286"/>
    </row>
    <row r="213" spans="1:3" s="207" customFormat="1" ht="18.75">
      <c r="A213" s="219"/>
      <c r="B213" s="249" t="s">
        <v>91</v>
      </c>
      <c r="C213" s="283">
        <v>4800</v>
      </c>
    </row>
    <row r="214" spans="1:3" s="207" customFormat="1" ht="18.75">
      <c r="A214" s="219"/>
      <c r="B214" s="249" t="s">
        <v>90</v>
      </c>
      <c r="C214" s="283">
        <v>4800</v>
      </c>
    </row>
    <row r="215" spans="1:3" s="207" customFormat="1" ht="18.75">
      <c r="A215" s="219"/>
      <c r="B215" s="249" t="s">
        <v>89</v>
      </c>
      <c r="C215" s="283">
        <v>2000</v>
      </c>
    </row>
    <row r="216" spans="1:3" s="207" customFormat="1" ht="18.75">
      <c r="A216" s="219"/>
      <c r="B216" s="249" t="s">
        <v>88</v>
      </c>
      <c r="C216" s="283">
        <v>4800</v>
      </c>
    </row>
    <row r="217" spans="1:3" s="207" customFormat="1" ht="18.75">
      <c r="A217" s="219"/>
      <c r="B217" s="230" t="s">
        <v>564</v>
      </c>
      <c r="C217" s="285">
        <f>SUM(C213:C216)</f>
        <v>16400</v>
      </c>
    </row>
    <row r="218" spans="1:3" s="207" customFormat="1" ht="18.75">
      <c r="A218" s="218">
        <v>12</v>
      </c>
      <c r="B218" s="228" t="s">
        <v>539</v>
      </c>
      <c r="C218" s="284"/>
    </row>
    <row r="219" spans="1:3" s="207" customFormat="1" ht="18.75">
      <c r="A219" s="219"/>
      <c r="B219" s="229" t="s">
        <v>462</v>
      </c>
      <c r="C219" s="283">
        <v>3000</v>
      </c>
    </row>
    <row r="220" spans="1:3" s="207" customFormat="1" ht="18.75">
      <c r="A220" s="219"/>
      <c r="B220" s="230" t="s">
        <v>564</v>
      </c>
      <c r="C220" s="285">
        <f>SUM(C219)</f>
        <v>3000</v>
      </c>
    </row>
    <row r="221" spans="1:3" s="211" customFormat="1" ht="18.75">
      <c r="A221" s="218">
        <v>13</v>
      </c>
      <c r="B221" s="228" t="s">
        <v>540</v>
      </c>
      <c r="C221" s="284"/>
    </row>
    <row r="222" spans="1:3" s="213" customFormat="1" ht="21.75" customHeight="1">
      <c r="A222" s="222"/>
      <c r="B222" s="246" t="s">
        <v>357</v>
      </c>
      <c r="C222" s="288">
        <v>1000</v>
      </c>
    </row>
    <row r="223" spans="1:3" s="206" customFormat="1" ht="18.75">
      <c r="A223" s="221"/>
      <c r="B223" s="230" t="s">
        <v>564</v>
      </c>
      <c r="C223" s="285">
        <f>SUM(C222:C222)</f>
        <v>1000</v>
      </c>
    </row>
    <row r="224" spans="1:3" s="211" customFormat="1" ht="18.75">
      <c r="A224" s="218">
        <v>14</v>
      </c>
      <c r="B224" s="228" t="s">
        <v>580</v>
      </c>
      <c r="C224" s="284"/>
    </row>
    <row r="225" spans="1:3" s="207" customFormat="1" ht="37.5">
      <c r="A225" s="222"/>
      <c r="B225" s="229" t="s">
        <v>358</v>
      </c>
      <c r="C225" s="283">
        <v>5900</v>
      </c>
    </row>
    <row r="226" spans="1:3" s="206" customFormat="1" ht="18.75">
      <c r="A226" s="221"/>
      <c r="B226" s="230" t="s">
        <v>562</v>
      </c>
      <c r="C226" s="285">
        <f>SUM(C225:C225)</f>
        <v>5900</v>
      </c>
    </row>
    <row r="227" spans="1:3" s="211" customFormat="1" ht="18.75">
      <c r="A227" s="218">
        <v>15</v>
      </c>
      <c r="B227" s="228" t="s">
        <v>541</v>
      </c>
      <c r="C227" s="284"/>
    </row>
    <row r="228" spans="1:3" s="206" customFormat="1" ht="37.5">
      <c r="A228" s="219"/>
      <c r="B228" s="229" t="s">
        <v>361</v>
      </c>
      <c r="C228" s="283">
        <v>7000</v>
      </c>
    </row>
    <row r="229" spans="1:3" s="206" customFormat="1" ht="37.5">
      <c r="A229" s="219"/>
      <c r="B229" s="229" t="s">
        <v>360</v>
      </c>
      <c r="C229" s="283">
        <v>7600</v>
      </c>
    </row>
    <row r="230" spans="1:3" s="206" customFormat="1" ht="18.75">
      <c r="A230" s="219"/>
      <c r="B230" s="229" t="s">
        <v>359</v>
      </c>
      <c r="C230" s="283">
        <v>1000</v>
      </c>
    </row>
    <row r="231" spans="1:3" s="206" customFormat="1" ht="18.75">
      <c r="A231" s="221"/>
      <c r="B231" s="230" t="s">
        <v>564</v>
      </c>
      <c r="C231" s="285">
        <f>SUM(C228:C230)</f>
        <v>15600</v>
      </c>
    </row>
    <row r="232" spans="1:3" s="207" customFormat="1" ht="18.75">
      <c r="A232" s="218">
        <v>16</v>
      </c>
      <c r="B232" s="228" t="s">
        <v>582</v>
      </c>
      <c r="C232" s="286"/>
    </row>
    <row r="233" spans="1:3" s="207" customFormat="1" ht="18.75">
      <c r="A233" s="220"/>
      <c r="B233" s="229" t="s">
        <v>362</v>
      </c>
      <c r="C233" s="283">
        <v>8000</v>
      </c>
    </row>
    <row r="234" spans="1:3" s="206" customFormat="1" ht="18.75">
      <c r="A234" s="221"/>
      <c r="B234" s="230" t="s">
        <v>562</v>
      </c>
      <c r="C234" s="285">
        <f>SUM(C233:C233)</f>
        <v>8000</v>
      </c>
    </row>
    <row r="235" spans="1:3" s="206" customFormat="1" ht="18.75">
      <c r="A235" s="218">
        <v>17</v>
      </c>
      <c r="B235" s="228" t="s">
        <v>583</v>
      </c>
      <c r="C235" s="284"/>
    </row>
    <row r="236" spans="1:3" s="207" customFormat="1" ht="22.5" customHeight="1">
      <c r="A236" s="219"/>
      <c r="B236" s="229" t="s">
        <v>641</v>
      </c>
      <c r="C236" s="283">
        <v>7000</v>
      </c>
    </row>
    <row r="237" spans="1:3" s="207" customFormat="1" ht="37.5">
      <c r="A237" s="219"/>
      <c r="B237" s="229" t="s">
        <v>365</v>
      </c>
      <c r="C237" s="283">
        <v>1900</v>
      </c>
    </row>
    <row r="238" spans="1:3" s="207" customFormat="1" ht="18.75">
      <c r="A238" s="219"/>
      <c r="B238" s="229" t="s">
        <v>364</v>
      </c>
      <c r="C238" s="283">
        <v>8881</v>
      </c>
    </row>
    <row r="239" spans="1:3" s="207" customFormat="1" ht="37.5">
      <c r="A239" s="219"/>
      <c r="B239" s="229" t="s">
        <v>363</v>
      </c>
      <c r="C239" s="283">
        <v>1600</v>
      </c>
    </row>
    <row r="240" spans="1:3" s="207" customFormat="1" ht="18.75">
      <c r="A240" s="219"/>
      <c r="B240" s="230" t="s">
        <v>562</v>
      </c>
      <c r="C240" s="285">
        <f>SUM(C236:C239)</f>
        <v>19381</v>
      </c>
    </row>
    <row r="241" spans="1:3" s="207" customFormat="1" ht="18.75">
      <c r="A241" s="218">
        <v>18</v>
      </c>
      <c r="B241" s="228" t="s">
        <v>584</v>
      </c>
      <c r="C241" s="286"/>
    </row>
    <row r="242" spans="1:3" s="207" customFormat="1" ht="37.5">
      <c r="A242" s="219"/>
      <c r="B242" s="249" t="s">
        <v>478</v>
      </c>
      <c r="C242" s="283">
        <v>5000</v>
      </c>
    </row>
    <row r="243" spans="1:3" s="207" customFormat="1" ht="22.5" customHeight="1">
      <c r="A243" s="219"/>
      <c r="B243" s="249" t="s">
        <v>479</v>
      </c>
      <c r="C243" s="283">
        <v>2000</v>
      </c>
    </row>
    <row r="244" spans="1:3" s="207" customFormat="1" ht="18.75">
      <c r="A244" s="219"/>
      <c r="B244" s="229" t="s">
        <v>480</v>
      </c>
      <c r="C244" s="283">
        <v>6000</v>
      </c>
    </row>
    <row r="245" spans="1:3" s="207" customFormat="1" ht="18.75">
      <c r="A245" s="219"/>
      <c r="B245" s="230" t="s">
        <v>562</v>
      </c>
      <c r="C245" s="285">
        <f>SUM(C242:C244)</f>
        <v>13000</v>
      </c>
    </row>
    <row r="246" spans="1:3" s="206" customFormat="1" ht="18.75">
      <c r="A246" s="218">
        <v>19</v>
      </c>
      <c r="B246" s="236" t="s">
        <v>542</v>
      </c>
      <c r="C246" s="284"/>
    </row>
    <row r="247" spans="1:3" s="206" customFormat="1" ht="36" customHeight="1">
      <c r="A247" s="221"/>
      <c r="B247" s="249" t="s">
        <v>286</v>
      </c>
      <c r="C247" s="283">
        <v>10000</v>
      </c>
    </row>
    <row r="248" spans="1:3" s="206" customFormat="1" ht="37.5">
      <c r="A248" s="221"/>
      <c r="B248" s="249" t="s">
        <v>287</v>
      </c>
      <c r="C248" s="283">
        <v>5000</v>
      </c>
    </row>
    <row r="249" spans="1:3" s="206" customFormat="1" ht="37.5">
      <c r="A249" s="221"/>
      <c r="B249" s="249" t="s">
        <v>946</v>
      </c>
      <c r="C249" s="283">
        <v>3000</v>
      </c>
    </row>
    <row r="250" spans="1:3" s="206" customFormat="1" ht="18.75">
      <c r="A250" s="221"/>
      <c r="B250" s="251" t="s">
        <v>564</v>
      </c>
      <c r="C250" s="285">
        <f>SUM(C247:C249)</f>
        <v>18000</v>
      </c>
    </row>
    <row r="251" spans="1:3" s="206" customFormat="1" ht="18.75">
      <c r="A251" s="221"/>
      <c r="B251" s="232" t="s">
        <v>206</v>
      </c>
      <c r="C251" s="285">
        <f>C250+C245+C240+C234+C231+C226+C223+C220+C217+C209+C206+C202+C199+C194+C190+C187+C180+C175+C171</f>
        <v>184250</v>
      </c>
    </row>
    <row r="252" spans="1:3" s="206" customFormat="1" ht="18.75" hidden="1" outlineLevel="1">
      <c r="A252" s="632" t="s">
        <v>874</v>
      </c>
      <c r="B252" s="632"/>
      <c r="C252" s="632"/>
    </row>
    <row r="253" spans="1:3" s="206" customFormat="1" ht="18.75" hidden="1" outlineLevel="1">
      <c r="A253" s="218">
        <v>1</v>
      </c>
      <c r="B253" s="228" t="s">
        <v>735</v>
      </c>
      <c r="C253" s="284"/>
    </row>
    <row r="254" spans="1:3" s="206" customFormat="1" ht="37.5" hidden="1" outlineLevel="1">
      <c r="A254" s="219"/>
      <c r="B254" s="231" t="s">
        <v>875</v>
      </c>
      <c r="C254" s="283">
        <v>100</v>
      </c>
    </row>
    <row r="255" spans="1:3" s="206" customFormat="1" ht="18.75" hidden="1" outlineLevel="1">
      <c r="A255" s="219"/>
      <c r="B255" s="231" t="s">
        <v>597</v>
      </c>
      <c r="C255" s="283">
        <v>4900</v>
      </c>
    </row>
    <row r="256" spans="1:3" s="206" customFormat="1" ht="18.75" hidden="1" outlineLevel="1">
      <c r="A256" s="221"/>
      <c r="B256" s="232" t="s">
        <v>564</v>
      </c>
      <c r="C256" s="285">
        <f>SUM(C254:C255)</f>
        <v>5000</v>
      </c>
    </row>
    <row r="257" spans="1:3" s="206" customFormat="1" ht="18.75" hidden="1" outlineLevel="1">
      <c r="A257" s="218">
        <v>2</v>
      </c>
      <c r="B257" s="228" t="s">
        <v>736</v>
      </c>
      <c r="C257" s="284"/>
    </row>
    <row r="258" spans="1:3" s="206" customFormat="1" ht="18.75" hidden="1" outlineLevel="1">
      <c r="A258" s="219"/>
      <c r="B258" s="233" t="s">
        <v>598</v>
      </c>
      <c r="C258" s="283">
        <v>1500</v>
      </c>
    </row>
    <row r="259" spans="1:3" s="206" customFormat="1" ht="56.25" hidden="1" outlineLevel="1">
      <c r="A259" s="219"/>
      <c r="B259" s="231" t="s">
        <v>599</v>
      </c>
      <c r="C259" s="283">
        <v>1300</v>
      </c>
    </row>
    <row r="260" spans="1:3" s="206" customFormat="1" ht="18.75" hidden="1" outlineLevel="1">
      <c r="A260" s="221"/>
      <c r="B260" s="232" t="s">
        <v>564</v>
      </c>
      <c r="C260" s="285">
        <f>SUM(C258:C259)</f>
        <v>2800</v>
      </c>
    </row>
    <row r="261" spans="1:3" s="206" customFormat="1" ht="18.75" hidden="1" outlineLevel="1">
      <c r="A261" s="218">
        <v>3</v>
      </c>
      <c r="B261" s="228" t="s">
        <v>738</v>
      </c>
      <c r="C261" s="284"/>
    </row>
    <row r="262" spans="1:3" s="206" customFormat="1" ht="18.75" hidden="1" outlineLevel="1">
      <c r="A262" s="223"/>
      <c r="B262" s="233" t="s">
        <v>600</v>
      </c>
      <c r="C262" s="288">
        <v>2000</v>
      </c>
    </row>
    <row r="263" spans="1:3" s="206" customFormat="1" ht="18.75" hidden="1" outlineLevel="1">
      <c r="A263" s="223"/>
      <c r="B263" s="233" t="s">
        <v>601</v>
      </c>
      <c r="C263" s="288">
        <v>700</v>
      </c>
    </row>
    <row r="264" spans="1:3" s="206" customFormat="1" ht="18.75" hidden="1" outlineLevel="1">
      <c r="A264" s="223"/>
      <c r="B264" s="233" t="s">
        <v>602</v>
      </c>
      <c r="C264" s="288">
        <v>500</v>
      </c>
    </row>
    <row r="265" spans="1:3" s="206" customFormat="1" ht="18.75" hidden="1" outlineLevel="1">
      <c r="A265" s="223"/>
      <c r="B265" s="233" t="s">
        <v>603</v>
      </c>
      <c r="C265" s="288">
        <v>500</v>
      </c>
    </row>
    <row r="266" spans="1:3" s="206" customFormat="1" ht="18.75" hidden="1" outlineLevel="1">
      <c r="A266" s="221"/>
      <c r="B266" s="232" t="s">
        <v>562</v>
      </c>
      <c r="C266" s="285">
        <f>SUM(C262:C265)</f>
        <v>3700</v>
      </c>
    </row>
    <row r="267" spans="1:3" s="206" customFormat="1" ht="18.75" hidden="1" outlineLevel="1">
      <c r="A267" s="218">
        <v>4</v>
      </c>
      <c r="B267" s="228" t="s">
        <v>575</v>
      </c>
      <c r="C267" s="284"/>
    </row>
    <row r="268" spans="1:3" s="206" customFormat="1" ht="18.75" hidden="1" outlineLevel="1">
      <c r="A268" s="219"/>
      <c r="B268" s="231" t="s">
        <v>604</v>
      </c>
      <c r="C268" s="283">
        <v>8900</v>
      </c>
    </row>
    <row r="269" spans="1:3" s="206" customFormat="1" ht="18.75" hidden="1" outlineLevel="1">
      <c r="A269" s="219"/>
      <c r="B269" s="231" t="s">
        <v>605</v>
      </c>
      <c r="C269" s="283">
        <v>500</v>
      </c>
    </row>
    <row r="270" spans="1:3" s="206" customFormat="1" ht="18.75" hidden="1" outlineLevel="1">
      <c r="A270" s="219"/>
      <c r="B270" s="231" t="s">
        <v>770</v>
      </c>
      <c r="C270" s="283">
        <v>600</v>
      </c>
    </row>
    <row r="271" spans="1:3" s="206" customFormat="1" ht="18.75" hidden="1" outlineLevel="1">
      <c r="A271" s="219"/>
      <c r="B271" s="231" t="s">
        <v>771</v>
      </c>
      <c r="C271" s="283">
        <v>480</v>
      </c>
    </row>
    <row r="272" spans="1:3" s="206" customFormat="1" ht="18.75" hidden="1" outlineLevel="1">
      <c r="A272" s="221"/>
      <c r="B272" s="232" t="s">
        <v>564</v>
      </c>
      <c r="C272" s="285">
        <f>SUM(C268:C271)</f>
        <v>10480</v>
      </c>
    </row>
    <row r="273" spans="1:3" s="206" customFormat="1" ht="18.75" hidden="1" outlineLevel="1">
      <c r="A273" s="218">
        <v>5</v>
      </c>
      <c r="B273" s="228" t="s">
        <v>540</v>
      </c>
      <c r="C273" s="284"/>
    </row>
    <row r="274" spans="1:3" s="206" customFormat="1" ht="37.5" hidden="1" outlineLevel="1">
      <c r="A274" s="222"/>
      <c r="B274" s="233" t="s">
        <v>772</v>
      </c>
      <c r="C274" s="288">
        <v>280</v>
      </c>
    </row>
    <row r="275" spans="1:3" s="206" customFormat="1" ht="18.75" hidden="1" outlineLevel="1">
      <c r="A275" s="219"/>
      <c r="B275" s="231" t="s">
        <v>773</v>
      </c>
      <c r="C275" s="283">
        <v>5400</v>
      </c>
    </row>
    <row r="276" spans="1:3" s="206" customFormat="1" ht="37.5" hidden="1" outlineLevel="1">
      <c r="A276" s="219"/>
      <c r="B276" s="231" t="s">
        <v>774</v>
      </c>
      <c r="C276" s="283">
        <v>2700</v>
      </c>
    </row>
    <row r="277" spans="1:3" s="206" customFormat="1" ht="18.75" hidden="1" outlineLevel="1">
      <c r="A277" s="219"/>
      <c r="B277" s="231" t="s">
        <v>775</v>
      </c>
      <c r="C277" s="283">
        <v>800</v>
      </c>
    </row>
    <row r="278" spans="1:3" s="206" customFormat="1" ht="37.5" hidden="1" outlineLevel="1">
      <c r="A278" s="219"/>
      <c r="B278" s="231" t="s">
        <v>122</v>
      </c>
      <c r="C278" s="283">
        <v>14000</v>
      </c>
    </row>
    <row r="279" spans="1:3" s="206" customFormat="1" ht="37.5" hidden="1" outlineLevel="1">
      <c r="A279" s="219"/>
      <c r="B279" s="231" t="s">
        <v>760</v>
      </c>
      <c r="C279" s="283">
        <v>2000</v>
      </c>
    </row>
    <row r="280" spans="1:3" s="206" customFormat="1" ht="18.75" hidden="1" outlineLevel="1">
      <c r="A280" s="221"/>
      <c r="B280" s="232" t="s">
        <v>564</v>
      </c>
      <c r="C280" s="285">
        <f>SUM(C274:C279)</f>
        <v>25180</v>
      </c>
    </row>
    <row r="281" spans="1:3" s="206" customFormat="1" ht="18.75" hidden="1" outlineLevel="1">
      <c r="A281" s="218">
        <v>6</v>
      </c>
      <c r="B281" s="228" t="s">
        <v>580</v>
      </c>
      <c r="C281" s="284"/>
    </row>
    <row r="282" spans="1:3" s="206" customFormat="1" ht="18.75" hidden="1" outlineLevel="1">
      <c r="A282" s="222"/>
      <c r="B282" s="231" t="s">
        <v>761</v>
      </c>
      <c r="C282" s="283">
        <v>1848</v>
      </c>
    </row>
    <row r="283" spans="1:3" s="206" customFormat="1" ht="18.75" hidden="1" outlineLevel="1">
      <c r="A283" s="222"/>
      <c r="B283" s="231" t="s">
        <v>762</v>
      </c>
      <c r="C283" s="283">
        <v>3912</v>
      </c>
    </row>
    <row r="284" spans="1:3" s="206" customFormat="1" ht="18.75" hidden="1" outlineLevel="1">
      <c r="A284" s="222"/>
      <c r="B284" s="231" t="s">
        <v>763</v>
      </c>
      <c r="C284" s="283">
        <v>2495</v>
      </c>
    </row>
    <row r="285" spans="1:3" s="206" customFormat="1" ht="18.75" hidden="1" outlineLevel="1">
      <c r="A285" s="222"/>
      <c r="B285" s="231" t="s">
        <v>764</v>
      </c>
      <c r="C285" s="283">
        <v>1500</v>
      </c>
    </row>
    <row r="286" spans="1:3" s="206" customFormat="1" ht="18.75" hidden="1" outlineLevel="1">
      <c r="A286" s="221"/>
      <c r="B286" s="232" t="s">
        <v>562</v>
      </c>
      <c r="C286" s="285">
        <f>SUM(C282:C285)</f>
        <v>9755</v>
      </c>
    </row>
    <row r="287" spans="1:3" s="206" customFormat="1" ht="18.75" hidden="1" outlineLevel="1">
      <c r="A287" s="218">
        <v>7</v>
      </c>
      <c r="B287" s="228" t="s">
        <v>582</v>
      </c>
      <c r="C287" s="286"/>
    </row>
    <row r="288" spans="1:3" s="206" customFormat="1" ht="37.5" hidden="1" outlineLevel="1">
      <c r="A288" s="219"/>
      <c r="B288" s="231" t="s">
        <v>765</v>
      </c>
      <c r="C288" s="283">
        <v>5000</v>
      </c>
    </row>
    <row r="289" spans="1:3" s="206" customFormat="1" ht="37.5" hidden="1" outlineLevel="1">
      <c r="A289" s="219"/>
      <c r="B289" s="231" t="s">
        <v>111</v>
      </c>
      <c r="C289" s="283">
        <v>1000</v>
      </c>
    </row>
    <row r="290" spans="1:3" s="206" customFormat="1" ht="18.75" hidden="1" outlineLevel="1">
      <c r="A290" s="220"/>
      <c r="B290" s="231" t="s">
        <v>112</v>
      </c>
      <c r="C290" s="283">
        <v>3000</v>
      </c>
    </row>
    <row r="291" spans="1:3" s="206" customFormat="1" ht="18.75" hidden="1" outlineLevel="1">
      <c r="A291" s="220"/>
      <c r="B291" s="231" t="s">
        <v>113</v>
      </c>
      <c r="C291" s="283">
        <v>22000</v>
      </c>
    </row>
    <row r="292" spans="1:3" s="206" customFormat="1" ht="18.75" hidden="1" outlineLevel="1">
      <c r="A292" s="221"/>
      <c r="B292" s="232" t="s">
        <v>562</v>
      </c>
      <c r="C292" s="285">
        <f>SUM(C288:C291)</f>
        <v>31000</v>
      </c>
    </row>
    <row r="293" spans="1:3" s="206" customFormat="1" ht="18.75" hidden="1" outlineLevel="1">
      <c r="A293" s="218">
        <v>8</v>
      </c>
      <c r="B293" s="228" t="s">
        <v>583</v>
      </c>
      <c r="C293" s="284"/>
    </row>
    <row r="294" spans="1:3" s="206" customFormat="1" ht="18.75" hidden="1" outlineLevel="1">
      <c r="A294" s="219"/>
      <c r="B294" s="231" t="s">
        <v>364</v>
      </c>
      <c r="C294" s="283">
        <v>8881</v>
      </c>
    </row>
    <row r="295" spans="1:3" s="206" customFormat="1" ht="18.75" hidden="1" outlineLevel="1">
      <c r="A295" s="219"/>
      <c r="B295" s="231" t="s">
        <v>114</v>
      </c>
      <c r="C295" s="283">
        <v>20000</v>
      </c>
    </row>
    <row r="296" spans="1:3" s="206" customFormat="1" ht="18.75" hidden="1" outlineLevel="1">
      <c r="A296" s="219"/>
      <c r="B296" s="231" t="s">
        <v>115</v>
      </c>
      <c r="C296" s="283">
        <v>12329</v>
      </c>
    </row>
    <row r="297" spans="1:3" s="206" customFormat="1" ht="37.5" hidden="1" outlineLevel="1">
      <c r="A297" s="219"/>
      <c r="B297" s="231" t="s">
        <v>777</v>
      </c>
      <c r="C297" s="283">
        <v>1255</v>
      </c>
    </row>
    <row r="298" spans="1:3" s="206" customFormat="1" ht="18.75" hidden="1" outlineLevel="1">
      <c r="A298" s="219"/>
      <c r="B298" s="231" t="s">
        <v>778</v>
      </c>
      <c r="C298" s="283">
        <v>4500</v>
      </c>
    </row>
    <row r="299" spans="1:3" s="206" customFormat="1" ht="18.75" hidden="1" outlineLevel="1">
      <c r="A299" s="219"/>
      <c r="B299" s="231" t="s">
        <v>779</v>
      </c>
      <c r="C299" s="283">
        <v>800</v>
      </c>
    </row>
    <row r="300" spans="1:3" s="206" customFormat="1" ht="18.75" hidden="1" outlineLevel="1">
      <c r="A300" s="219"/>
      <c r="B300" s="231" t="s">
        <v>780</v>
      </c>
      <c r="C300" s="283">
        <v>500</v>
      </c>
    </row>
    <row r="301" spans="1:3" s="206" customFormat="1" ht="18.75" hidden="1" outlineLevel="1">
      <c r="A301" s="219"/>
      <c r="B301" s="232" t="s">
        <v>562</v>
      </c>
      <c r="C301" s="285">
        <f>SUM(C294:C300)</f>
        <v>48265</v>
      </c>
    </row>
    <row r="302" spans="1:3" s="206" customFormat="1" ht="18.75" hidden="1" outlineLevel="1">
      <c r="A302" s="218">
        <v>9</v>
      </c>
      <c r="B302" s="228" t="s">
        <v>584</v>
      </c>
      <c r="C302" s="286"/>
    </row>
    <row r="303" spans="1:3" s="206" customFormat="1" ht="18.75" hidden="1" outlineLevel="1">
      <c r="A303" s="219"/>
      <c r="B303" s="234" t="s">
        <v>781</v>
      </c>
      <c r="C303" s="283">
        <v>2000</v>
      </c>
    </row>
    <row r="304" spans="1:3" s="206" customFormat="1" ht="18.75" hidden="1" outlineLevel="1">
      <c r="A304" s="219"/>
      <c r="B304" s="232" t="s">
        <v>562</v>
      </c>
      <c r="C304" s="285">
        <f>SUM(C303:C303)</f>
        <v>2000</v>
      </c>
    </row>
    <row r="305" spans="1:9" s="214" customFormat="1" ht="31.5" customHeight="1" hidden="1" outlineLevel="1">
      <c r="A305" s="223"/>
      <c r="B305" s="237" t="s">
        <v>782</v>
      </c>
      <c r="C305" s="289">
        <f>C304+C301+C292+C286+C280+C272+C266+C260+C256</f>
        <v>138180</v>
      </c>
      <c r="D305" s="209"/>
      <c r="E305" s="209"/>
      <c r="F305" s="209"/>
      <c r="G305" s="209"/>
      <c r="H305" s="209"/>
      <c r="I305" s="209"/>
    </row>
    <row r="306" spans="1:9" s="214" customFormat="1" ht="18.75" hidden="1" outlineLevel="1">
      <c r="A306" s="223"/>
      <c r="B306" s="238" t="s">
        <v>783</v>
      </c>
      <c r="C306" s="289">
        <f>C305+C251</f>
        <v>322430</v>
      </c>
      <c r="D306" s="209"/>
      <c r="E306" s="209"/>
      <c r="F306" s="209"/>
      <c r="G306" s="209"/>
      <c r="H306" s="209"/>
      <c r="I306" s="209"/>
    </row>
    <row r="307" spans="1:9" s="214" customFormat="1" ht="18.75" hidden="1" outlineLevel="1">
      <c r="A307" s="224"/>
      <c r="B307" s="239"/>
      <c r="C307" s="290"/>
      <c r="D307" s="209"/>
      <c r="E307" s="209"/>
      <c r="F307" s="209"/>
      <c r="G307" s="209"/>
      <c r="H307" s="209"/>
      <c r="I307" s="209"/>
    </row>
    <row r="308" spans="1:9" s="214" customFormat="1" ht="18.75" hidden="1" outlineLevel="1">
      <c r="A308" s="224"/>
      <c r="B308" s="239"/>
      <c r="C308" s="290"/>
      <c r="D308" s="209"/>
      <c r="E308" s="209"/>
      <c r="F308" s="209"/>
      <c r="G308" s="209"/>
      <c r="H308" s="209"/>
      <c r="I308" s="209"/>
    </row>
    <row r="309" spans="1:9" s="214" customFormat="1" ht="18.75" hidden="1" outlineLevel="1">
      <c r="A309" s="224"/>
      <c r="B309" s="239"/>
      <c r="C309" s="290"/>
      <c r="D309" s="209"/>
      <c r="E309" s="209"/>
      <c r="F309" s="209"/>
      <c r="G309" s="209"/>
      <c r="H309" s="209"/>
      <c r="I309" s="209"/>
    </row>
    <row r="310" spans="1:9" s="214" customFormat="1" ht="18.75" hidden="1" outlineLevel="1">
      <c r="A310" s="224"/>
      <c r="B310" s="239"/>
      <c r="C310" s="290"/>
      <c r="D310" s="209"/>
      <c r="E310" s="209"/>
      <c r="F310" s="209"/>
      <c r="G310" s="209"/>
      <c r="H310" s="209"/>
      <c r="I310" s="209"/>
    </row>
    <row r="311" spans="1:9" s="214" customFormat="1" ht="18.75" hidden="1" outlineLevel="1">
      <c r="A311" s="224"/>
      <c r="B311" s="239"/>
      <c r="C311" s="290"/>
      <c r="D311" s="209"/>
      <c r="E311" s="209"/>
      <c r="F311" s="209"/>
      <c r="G311" s="209"/>
      <c r="H311" s="209"/>
      <c r="I311" s="209"/>
    </row>
    <row r="312" spans="1:9" s="214" customFormat="1" ht="18.75" hidden="1" outlineLevel="1">
      <c r="A312" s="224"/>
      <c r="B312" s="240"/>
      <c r="C312" s="291"/>
      <c r="D312" s="209"/>
      <c r="E312" s="209"/>
      <c r="F312" s="209"/>
      <c r="G312" s="209"/>
      <c r="H312" s="209"/>
      <c r="I312" s="209"/>
    </row>
    <row r="313" spans="1:9" s="214" customFormat="1" ht="18.75" hidden="1" outlineLevel="1">
      <c r="A313" s="224"/>
      <c r="B313" s="241"/>
      <c r="C313" s="290"/>
      <c r="D313" s="209"/>
      <c r="E313" s="209"/>
      <c r="F313" s="209"/>
      <c r="G313" s="209"/>
      <c r="H313" s="209"/>
      <c r="I313" s="209"/>
    </row>
    <row r="314" spans="1:9" s="214" customFormat="1" ht="18.75" collapsed="1">
      <c r="A314" s="628" t="s">
        <v>207</v>
      </c>
      <c r="B314" s="628"/>
      <c r="C314" s="628"/>
      <c r="D314" s="209"/>
      <c r="E314" s="209"/>
      <c r="F314" s="209"/>
      <c r="G314" s="209"/>
      <c r="H314" s="209"/>
      <c r="I314" s="209"/>
    </row>
    <row r="315" spans="1:9" s="214" customFormat="1" ht="18.75">
      <c r="A315" s="218">
        <v>1</v>
      </c>
      <c r="B315" s="227" t="s">
        <v>404</v>
      </c>
      <c r="C315" s="292"/>
      <c r="D315" s="209"/>
      <c r="E315" s="209"/>
      <c r="F315" s="209"/>
      <c r="G315" s="209"/>
      <c r="H315" s="209"/>
      <c r="I315" s="209"/>
    </row>
    <row r="316" spans="1:9" s="324" customFormat="1" ht="18.75">
      <c r="A316" s="321"/>
      <c r="B316" s="327" t="s">
        <v>785</v>
      </c>
      <c r="C316" s="322">
        <v>2900</v>
      </c>
      <c r="D316" s="323"/>
      <c r="E316" s="323"/>
      <c r="F316" s="323"/>
      <c r="G316" s="323"/>
      <c r="H316" s="323"/>
      <c r="I316" s="323"/>
    </row>
    <row r="317" spans="1:9" s="324" customFormat="1" ht="18.75">
      <c r="A317" s="321"/>
      <c r="B317" s="327" t="s">
        <v>786</v>
      </c>
      <c r="C317" s="322">
        <v>500</v>
      </c>
      <c r="D317" s="323"/>
      <c r="E317" s="323"/>
      <c r="F317" s="323"/>
      <c r="G317" s="323"/>
      <c r="H317" s="323"/>
      <c r="I317" s="323"/>
    </row>
    <row r="318" spans="1:9" s="324" customFormat="1" ht="22.5" customHeight="1">
      <c r="A318" s="321"/>
      <c r="B318" s="327" t="s">
        <v>787</v>
      </c>
      <c r="C318" s="322">
        <v>2000</v>
      </c>
      <c r="D318" s="323"/>
      <c r="E318" s="323"/>
      <c r="F318" s="323"/>
      <c r="G318" s="323"/>
      <c r="H318" s="323"/>
      <c r="I318" s="323"/>
    </row>
    <row r="319" spans="1:9" s="214" customFormat="1" ht="18.75">
      <c r="A319" s="223"/>
      <c r="B319" s="252" t="s">
        <v>564</v>
      </c>
      <c r="C319" s="294">
        <f>SUM(C316:C318)</f>
        <v>5400</v>
      </c>
      <c r="D319" s="209"/>
      <c r="E319" s="209"/>
      <c r="F319" s="209"/>
      <c r="G319" s="209"/>
      <c r="H319" s="209"/>
      <c r="I319" s="209"/>
    </row>
    <row r="320" spans="1:9" s="214" customFormat="1" ht="18.75">
      <c r="A320" s="218">
        <v>2</v>
      </c>
      <c r="B320" s="228" t="s">
        <v>736</v>
      </c>
      <c r="C320" s="292"/>
      <c r="D320" s="209"/>
      <c r="E320" s="209"/>
      <c r="F320" s="209"/>
      <c r="G320" s="209"/>
      <c r="H320" s="209"/>
      <c r="I320" s="209"/>
    </row>
    <row r="321" spans="1:9" s="214" customFormat="1" ht="18.75">
      <c r="A321" s="219"/>
      <c r="B321" s="249" t="s">
        <v>788</v>
      </c>
      <c r="C321" s="325">
        <v>1000</v>
      </c>
      <c r="D321" s="209"/>
      <c r="E321" s="209"/>
      <c r="F321" s="209"/>
      <c r="G321" s="209"/>
      <c r="H321" s="209"/>
      <c r="I321" s="209"/>
    </row>
    <row r="322" spans="1:9" s="214" customFormat="1" ht="18.75">
      <c r="A322" s="221"/>
      <c r="B322" s="230" t="s">
        <v>564</v>
      </c>
      <c r="C322" s="294">
        <f>C321</f>
        <v>1000</v>
      </c>
      <c r="D322" s="209"/>
      <c r="E322" s="209"/>
      <c r="F322" s="209"/>
      <c r="G322" s="209"/>
      <c r="H322" s="209"/>
      <c r="I322" s="209"/>
    </row>
    <row r="323" spans="1:9" s="214" customFormat="1" ht="18.75">
      <c r="A323" s="218">
        <v>3</v>
      </c>
      <c r="B323" s="228" t="s">
        <v>735</v>
      </c>
      <c r="C323" s="295"/>
      <c r="D323" s="209"/>
      <c r="E323" s="209"/>
      <c r="F323" s="209"/>
      <c r="G323" s="209"/>
      <c r="H323" s="209"/>
      <c r="I323" s="209"/>
    </row>
    <row r="324" spans="1:9" s="214" customFormat="1" ht="18.75">
      <c r="A324" s="222"/>
      <c r="B324" s="249" t="s">
        <v>789</v>
      </c>
      <c r="C324" s="326">
        <v>4100</v>
      </c>
      <c r="D324" s="209"/>
      <c r="E324" s="209"/>
      <c r="F324" s="209"/>
      <c r="G324" s="209"/>
      <c r="H324" s="209"/>
      <c r="I324" s="209"/>
    </row>
    <row r="325" spans="1:9" s="214" customFormat="1" ht="18.75">
      <c r="A325" s="222"/>
      <c r="B325" s="249" t="s">
        <v>790</v>
      </c>
      <c r="C325" s="326">
        <v>700</v>
      </c>
      <c r="D325" s="209"/>
      <c r="E325" s="209"/>
      <c r="F325" s="209"/>
      <c r="G325" s="209"/>
      <c r="H325" s="209"/>
      <c r="I325" s="209"/>
    </row>
    <row r="326" spans="1:9" s="214" customFormat="1" ht="18.75">
      <c r="A326" s="222"/>
      <c r="B326" s="249" t="s">
        <v>791</v>
      </c>
      <c r="C326" s="326">
        <v>700</v>
      </c>
      <c r="D326" s="209"/>
      <c r="E326" s="209"/>
      <c r="F326" s="209"/>
      <c r="G326" s="209"/>
      <c r="H326" s="209"/>
      <c r="I326" s="209"/>
    </row>
    <row r="327" spans="1:9" s="214" customFormat="1" ht="18.75">
      <c r="A327" s="222"/>
      <c r="B327" s="249" t="s">
        <v>142</v>
      </c>
      <c r="C327" s="326">
        <v>4000</v>
      </c>
      <c r="D327" s="209"/>
      <c r="E327" s="209"/>
      <c r="F327" s="209"/>
      <c r="G327" s="209"/>
      <c r="H327" s="209"/>
      <c r="I327" s="209"/>
    </row>
    <row r="328" spans="1:9" s="214" customFormat="1" ht="37.5">
      <c r="A328" s="222"/>
      <c r="B328" s="249" t="s">
        <v>143</v>
      </c>
      <c r="C328" s="326">
        <v>2500</v>
      </c>
      <c r="D328" s="209"/>
      <c r="E328" s="209"/>
      <c r="F328" s="209"/>
      <c r="G328" s="209"/>
      <c r="H328" s="209"/>
      <c r="I328" s="209"/>
    </row>
    <row r="329" spans="1:9" s="214" customFormat="1" ht="18.75">
      <c r="A329" s="223"/>
      <c r="B329" s="230" t="s">
        <v>564</v>
      </c>
      <c r="C329" s="297">
        <f>SUM(C324:C328)</f>
        <v>12000</v>
      </c>
      <c r="D329" s="209"/>
      <c r="E329" s="209"/>
      <c r="F329" s="209"/>
      <c r="G329" s="209"/>
      <c r="H329" s="209"/>
      <c r="I329" s="209"/>
    </row>
    <row r="330" spans="1:9" s="214" customFormat="1" ht="18.75">
      <c r="A330" s="218">
        <v>4</v>
      </c>
      <c r="B330" s="228" t="s">
        <v>144</v>
      </c>
      <c r="C330" s="295"/>
      <c r="D330" s="209"/>
      <c r="E330" s="209"/>
      <c r="F330" s="209"/>
      <c r="G330" s="209"/>
      <c r="H330" s="209"/>
      <c r="I330" s="209"/>
    </row>
    <row r="331" spans="1:9" s="214" customFormat="1" ht="18.75">
      <c r="A331" s="222"/>
      <c r="B331" s="249" t="s">
        <v>145</v>
      </c>
      <c r="C331" s="326">
        <v>9000</v>
      </c>
      <c r="D331" s="209"/>
      <c r="E331" s="209"/>
      <c r="F331" s="209"/>
      <c r="G331" s="209"/>
      <c r="H331" s="209"/>
      <c r="I331" s="209"/>
    </row>
    <row r="332" spans="1:9" s="214" customFormat="1" ht="37.5">
      <c r="A332" s="222"/>
      <c r="B332" s="249" t="s">
        <v>131</v>
      </c>
      <c r="C332" s="326">
        <v>2000</v>
      </c>
      <c r="D332" s="209"/>
      <c r="E332" s="209"/>
      <c r="F332" s="209"/>
      <c r="G332" s="209"/>
      <c r="H332" s="209"/>
      <c r="I332" s="209"/>
    </row>
    <row r="333" spans="1:9" s="214" customFormat="1" ht="18.75">
      <c r="A333" s="222"/>
      <c r="B333" s="249" t="s">
        <v>132</v>
      </c>
      <c r="C333" s="326">
        <v>1500</v>
      </c>
      <c r="D333" s="211"/>
      <c r="E333" s="209"/>
      <c r="F333" s="209"/>
      <c r="G333" s="209"/>
      <c r="H333" s="209"/>
      <c r="I333" s="209"/>
    </row>
    <row r="334" spans="1:9" s="214" customFormat="1" ht="18.75">
      <c r="A334" s="222"/>
      <c r="B334" s="249" t="s">
        <v>133</v>
      </c>
      <c r="C334" s="326">
        <v>950</v>
      </c>
      <c r="D334" s="209"/>
      <c r="E334" s="209"/>
      <c r="F334" s="209"/>
      <c r="G334" s="209"/>
      <c r="H334" s="209"/>
      <c r="I334" s="209"/>
    </row>
    <row r="335" spans="1:9" s="214" customFormat="1" ht="18.75">
      <c r="A335" s="221"/>
      <c r="B335" s="249" t="s">
        <v>134</v>
      </c>
      <c r="C335" s="325">
        <v>2000</v>
      </c>
      <c r="D335" s="209"/>
      <c r="E335" s="209"/>
      <c r="F335" s="209"/>
      <c r="G335" s="209"/>
      <c r="H335" s="209"/>
      <c r="I335" s="209"/>
    </row>
    <row r="336" spans="1:9" s="214" customFormat="1" ht="18.75">
      <c r="A336" s="219"/>
      <c r="B336" s="249" t="s">
        <v>20</v>
      </c>
      <c r="C336" s="325">
        <v>1200</v>
      </c>
      <c r="D336" s="209"/>
      <c r="E336" s="209"/>
      <c r="F336" s="209"/>
      <c r="G336" s="209"/>
      <c r="H336" s="209"/>
      <c r="I336" s="209"/>
    </row>
    <row r="337" spans="1:9" s="214" customFormat="1" ht="18.75">
      <c r="A337" s="221"/>
      <c r="B337" s="230" t="s">
        <v>564</v>
      </c>
      <c r="C337" s="294">
        <f>SUM(C331:C336)</f>
        <v>16650</v>
      </c>
      <c r="D337" s="209"/>
      <c r="E337" s="209"/>
      <c r="F337" s="209"/>
      <c r="G337" s="209"/>
      <c r="H337" s="209"/>
      <c r="I337" s="209"/>
    </row>
    <row r="338" spans="1:9" s="214" customFormat="1" ht="18.75">
      <c r="A338" s="218">
        <v>5</v>
      </c>
      <c r="B338" s="228" t="s">
        <v>738</v>
      </c>
      <c r="C338" s="292"/>
      <c r="D338" s="209"/>
      <c r="E338" s="209"/>
      <c r="F338" s="209"/>
      <c r="G338" s="209"/>
      <c r="H338" s="209"/>
      <c r="I338" s="209"/>
    </row>
    <row r="339" spans="1:9" s="214" customFormat="1" ht="18.75">
      <c r="A339" s="221"/>
      <c r="B339" s="249" t="s">
        <v>21</v>
      </c>
      <c r="C339" s="325">
        <v>1700</v>
      </c>
      <c r="D339" s="209"/>
      <c r="E339" s="209"/>
      <c r="F339" s="209"/>
      <c r="G339" s="209"/>
      <c r="H339" s="209"/>
      <c r="I339" s="209"/>
    </row>
    <row r="340" spans="1:9" s="214" customFormat="1" ht="18.75">
      <c r="A340" s="221"/>
      <c r="B340" s="249" t="s">
        <v>22</v>
      </c>
      <c r="C340" s="325">
        <v>15000</v>
      </c>
      <c r="D340" s="209"/>
      <c r="E340" s="209"/>
      <c r="F340" s="209"/>
      <c r="G340" s="209"/>
      <c r="H340" s="209"/>
      <c r="I340" s="209"/>
    </row>
    <row r="341" spans="1:9" s="214" customFormat="1" ht="18.75">
      <c r="A341" s="221"/>
      <c r="B341" s="230" t="s">
        <v>564</v>
      </c>
      <c r="C341" s="294">
        <f>SUM(C339:C340)</f>
        <v>16700</v>
      </c>
      <c r="D341" s="209"/>
      <c r="E341" s="209"/>
      <c r="F341" s="209"/>
      <c r="G341" s="209"/>
      <c r="H341" s="209"/>
      <c r="I341" s="209"/>
    </row>
    <row r="342" spans="1:9" s="214" customFormat="1" ht="18.75">
      <c r="A342" s="218">
        <v>6</v>
      </c>
      <c r="B342" s="228" t="s">
        <v>568</v>
      </c>
      <c r="C342" s="295"/>
      <c r="D342" s="209"/>
      <c r="E342" s="209"/>
      <c r="F342" s="209"/>
      <c r="G342" s="209"/>
      <c r="H342" s="209"/>
      <c r="I342" s="209"/>
    </row>
    <row r="343" spans="1:9" s="214" customFormat="1" ht="18.75">
      <c r="A343" s="219"/>
      <c r="B343" s="249" t="s">
        <v>23</v>
      </c>
      <c r="C343" s="325">
        <v>8000</v>
      </c>
      <c r="D343" s="209"/>
      <c r="E343" s="209"/>
      <c r="F343" s="209"/>
      <c r="G343" s="209"/>
      <c r="H343" s="209"/>
      <c r="I343" s="209"/>
    </row>
    <row r="344" spans="1:9" s="214" customFormat="1" ht="18.75">
      <c r="A344" s="219"/>
      <c r="B344" s="249" t="s">
        <v>24</v>
      </c>
      <c r="C344" s="325">
        <v>700</v>
      </c>
      <c r="D344" s="209"/>
      <c r="E344" s="209"/>
      <c r="F344" s="209"/>
      <c r="G344" s="209"/>
      <c r="H344" s="209"/>
      <c r="I344" s="209"/>
    </row>
    <row r="345" spans="1:9" s="214" customFormat="1" ht="18.75">
      <c r="A345" s="221"/>
      <c r="B345" s="230" t="s">
        <v>564</v>
      </c>
      <c r="C345" s="294">
        <f>SUM(C343:C344)</f>
        <v>8700</v>
      </c>
      <c r="D345" s="209"/>
      <c r="E345" s="209"/>
      <c r="F345" s="209"/>
      <c r="G345" s="209"/>
      <c r="H345" s="209"/>
      <c r="I345" s="209"/>
    </row>
    <row r="346" spans="1:9" s="214" customFormat="1" ht="18.75">
      <c r="A346" s="218">
        <v>7</v>
      </c>
      <c r="B346" s="228" t="s">
        <v>569</v>
      </c>
      <c r="C346" s="295"/>
      <c r="D346" s="209"/>
      <c r="E346" s="209"/>
      <c r="F346" s="209"/>
      <c r="G346" s="209"/>
      <c r="H346" s="209"/>
      <c r="I346" s="209"/>
    </row>
    <row r="347" spans="1:9" s="214" customFormat="1" ht="18.75">
      <c r="A347" s="219"/>
      <c r="B347" s="249" t="s">
        <v>25</v>
      </c>
      <c r="C347" s="325">
        <v>250</v>
      </c>
      <c r="D347" s="209"/>
      <c r="E347" s="209"/>
      <c r="F347" s="209"/>
      <c r="G347" s="209"/>
      <c r="H347" s="209"/>
      <c r="I347" s="209"/>
    </row>
    <row r="348" spans="1:9" s="214" customFormat="1" ht="18.75">
      <c r="A348" s="219"/>
      <c r="B348" s="249" t="s">
        <v>26</v>
      </c>
      <c r="C348" s="325">
        <v>2200</v>
      </c>
      <c r="D348" s="209"/>
      <c r="E348" s="209"/>
      <c r="F348" s="209"/>
      <c r="G348" s="209"/>
      <c r="H348" s="209"/>
      <c r="I348" s="209"/>
    </row>
    <row r="349" spans="1:9" s="214" customFormat="1" ht="18.75">
      <c r="A349" s="219"/>
      <c r="B349" s="249" t="s">
        <v>27</v>
      </c>
      <c r="C349" s="325">
        <v>1200</v>
      </c>
      <c r="D349" s="209"/>
      <c r="E349" s="209"/>
      <c r="F349" s="209"/>
      <c r="G349" s="209"/>
      <c r="H349" s="209"/>
      <c r="I349" s="209"/>
    </row>
    <row r="350" spans="1:9" s="214" customFormat="1" ht="18" customHeight="1">
      <c r="A350" s="219"/>
      <c r="B350" s="249" t="s">
        <v>28</v>
      </c>
      <c r="C350" s="325">
        <v>150</v>
      </c>
      <c r="D350" s="209"/>
      <c r="E350" s="209"/>
      <c r="F350" s="209"/>
      <c r="G350" s="209"/>
      <c r="H350" s="209"/>
      <c r="I350" s="209"/>
    </row>
    <row r="351" spans="1:9" s="214" customFormat="1" ht="37.5">
      <c r="A351" s="219"/>
      <c r="B351" s="249" t="s">
        <v>741</v>
      </c>
      <c r="C351" s="325">
        <v>2000</v>
      </c>
      <c r="D351" s="209"/>
      <c r="E351" s="209"/>
      <c r="F351" s="209"/>
      <c r="G351" s="209"/>
      <c r="H351" s="209"/>
      <c r="I351" s="209"/>
    </row>
    <row r="352" spans="1:9" s="214" customFormat="1" ht="18.75">
      <c r="A352" s="221"/>
      <c r="B352" s="230" t="s">
        <v>564</v>
      </c>
      <c r="C352" s="294">
        <f>SUM(C347:C351)</f>
        <v>5800</v>
      </c>
      <c r="D352" s="209"/>
      <c r="E352" s="209"/>
      <c r="F352" s="209"/>
      <c r="G352" s="209"/>
      <c r="H352" s="209"/>
      <c r="I352" s="209"/>
    </row>
    <row r="353" spans="1:9" s="214" customFormat="1" ht="18.75">
      <c r="A353" s="218">
        <v>8</v>
      </c>
      <c r="B353" s="228" t="s">
        <v>573</v>
      </c>
      <c r="C353" s="295"/>
      <c r="D353" s="209"/>
      <c r="E353" s="209"/>
      <c r="F353" s="209"/>
      <c r="G353" s="209"/>
      <c r="H353" s="209"/>
      <c r="I353" s="209"/>
    </row>
    <row r="354" spans="1:9" s="214" customFormat="1" ht="18.75">
      <c r="A354" s="219"/>
      <c r="B354" s="249" t="s">
        <v>742</v>
      </c>
      <c r="C354" s="325">
        <v>1000</v>
      </c>
      <c r="D354" s="209"/>
      <c r="E354" s="209"/>
      <c r="F354" s="209"/>
      <c r="G354" s="209"/>
      <c r="H354" s="209"/>
      <c r="I354" s="209"/>
    </row>
    <row r="355" spans="1:9" s="214" customFormat="1" ht="18.75">
      <c r="A355" s="219"/>
      <c r="B355" s="249" t="s">
        <v>268</v>
      </c>
      <c r="C355" s="325">
        <v>1800</v>
      </c>
      <c r="D355" s="209"/>
      <c r="E355" s="209"/>
      <c r="F355" s="209"/>
      <c r="G355" s="209"/>
      <c r="H355" s="209"/>
      <c r="I355" s="209"/>
    </row>
    <row r="356" spans="1:9" s="214" customFormat="1" ht="18.75">
      <c r="A356" s="219"/>
      <c r="B356" s="249" t="s">
        <v>269</v>
      </c>
      <c r="C356" s="325">
        <v>12000</v>
      </c>
      <c r="D356" s="209"/>
      <c r="E356" s="209"/>
      <c r="F356" s="209"/>
      <c r="G356" s="209"/>
      <c r="H356" s="209"/>
      <c r="I356" s="209"/>
    </row>
    <row r="357" spans="1:9" s="214" customFormat="1" ht="18.75">
      <c r="A357" s="221"/>
      <c r="B357" s="230" t="s">
        <v>564</v>
      </c>
      <c r="C357" s="294">
        <f>SUM(C354:C356)</f>
        <v>14800</v>
      </c>
      <c r="D357" s="209"/>
      <c r="E357" s="209"/>
      <c r="F357" s="209"/>
      <c r="G357" s="209"/>
      <c r="H357" s="209"/>
      <c r="I357" s="209"/>
    </row>
    <row r="358" spans="1:9" s="214" customFormat="1" ht="18.75">
      <c r="A358" s="218">
        <v>9</v>
      </c>
      <c r="B358" s="228" t="s">
        <v>538</v>
      </c>
      <c r="C358" s="292"/>
      <c r="D358" s="209"/>
      <c r="E358" s="209"/>
      <c r="F358" s="209"/>
      <c r="G358" s="209"/>
      <c r="H358" s="209"/>
      <c r="I358" s="209"/>
    </row>
    <row r="359" spans="1:9" s="214" customFormat="1" ht="20.25" customHeight="1">
      <c r="A359" s="221"/>
      <c r="B359" s="249" t="s">
        <v>270</v>
      </c>
      <c r="C359" s="325">
        <v>8600</v>
      </c>
      <c r="D359" s="209"/>
      <c r="E359" s="209"/>
      <c r="F359" s="209"/>
      <c r="G359" s="209"/>
      <c r="H359" s="209"/>
      <c r="I359" s="209"/>
    </row>
    <row r="360" spans="1:9" s="214" customFormat="1" ht="18.75">
      <c r="A360" s="221"/>
      <c r="B360" s="249" t="s">
        <v>271</v>
      </c>
      <c r="C360" s="325">
        <v>7500</v>
      </c>
      <c r="D360" s="209"/>
      <c r="E360" s="209"/>
      <c r="F360" s="209"/>
      <c r="G360" s="209"/>
      <c r="H360" s="209"/>
      <c r="I360" s="209"/>
    </row>
    <row r="361" spans="1:9" s="214" customFormat="1" ht="18.75">
      <c r="A361" s="221"/>
      <c r="B361" s="249" t="s">
        <v>272</v>
      </c>
      <c r="C361" s="325">
        <v>5000</v>
      </c>
      <c r="D361" s="209"/>
      <c r="E361" s="209"/>
      <c r="F361" s="209"/>
      <c r="G361" s="209"/>
      <c r="H361" s="209"/>
      <c r="I361" s="209"/>
    </row>
    <row r="362" spans="1:9" s="214" customFormat="1" ht="18.75">
      <c r="A362" s="221"/>
      <c r="B362" s="249" t="s">
        <v>273</v>
      </c>
      <c r="C362" s="325">
        <v>2000</v>
      </c>
      <c r="D362" s="209"/>
      <c r="E362" s="209"/>
      <c r="F362" s="209"/>
      <c r="G362" s="209"/>
      <c r="H362" s="209"/>
      <c r="I362" s="209"/>
    </row>
    <row r="363" spans="1:9" s="214" customFormat="1" ht="18.75">
      <c r="A363" s="221"/>
      <c r="B363" s="249" t="s">
        <v>274</v>
      </c>
      <c r="C363" s="325">
        <v>2000</v>
      </c>
      <c r="D363" s="209"/>
      <c r="E363" s="209"/>
      <c r="F363" s="209"/>
      <c r="G363" s="209"/>
      <c r="H363" s="209"/>
      <c r="I363" s="209"/>
    </row>
    <row r="364" spans="1:9" s="214" customFormat="1" ht="18.75">
      <c r="A364" s="221"/>
      <c r="B364" s="249" t="s">
        <v>275</v>
      </c>
      <c r="C364" s="325">
        <v>5000</v>
      </c>
      <c r="D364" s="209"/>
      <c r="E364" s="209"/>
      <c r="F364" s="209"/>
      <c r="G364" s="209"/>
      <c r="H364" s="209"/>
      <c r="I364" s="209"/>
    </row>
    <row r="365" spans="1:9" s="214" customFormat="1" ht="18.75">
      <c r="A365" s="221"/>
      <c r="B365" s="230" t="s">
        <v>564</v>
      </c>
      <c r="C365" s="294">
        <f>SUM(C359:C364)</f>
        <v>30100</v>
      </c>
      <c r="D365" s="209"/>
      <c r="E365" s="209"/>
      <c r="F365" s="209"/>
      <c r="G365" s="209"/>
      <c r="H365" s="209"/>
      <c r="I365" s="209"/>
    </row>
    <row r="366" spans="1:9" s="214" customFormat="1" ht="18.75">
      <c r="A366" s="218">
        <v>10</v>
      </c>
      <c r="B366" s="228" t="s">
        <v>575</v>
      </c>
      <c r="C366" s="295"/>
      <c r="D366" s="209"/>
      <c r="E366" s="209"/>
      <c r="F366" s="209"/>
      <c r="G366" s="209"/>
      <c r="H366" s="209"/>
      <c r="I366" s="209"/>
    </row>
    <row r="367" spans="1:9" s="214" customFormat="1" ht="18.75">
      <c r="A367" s="219"/>
      <c r="B367" s="249" t="s">
        <v>276</v>
      </c>
      <c r="C367" s="325">
        <v>5000</v>
      </c>
      <c r="D367" s="209"/>
      <c r="E367" s="209"/>
      <c r="F367" s="209"/>
      <c r="G367" s="209"/>
      <c r="H367" s="209"/>
      <c r="I367" s="209"/>
    </row>
    <row r="368" spans="1:9" s="214" customFormat="1" ht="21" customHeight="1">
      <c r="A368" s="219"/>
      <c r="B368" s="249" t="s">
        <v>277</v>
      </c>
      <c r="C368" s="325">
        <v>4000</v>
      </c>
      <c r="D368" s="209"/>
      <c r="E368" s="209"/>
      <c r="F368" s="209"/>
      <c r="G368" s="209"/>
      <c r="H368" s="209"/>
      <c r="I368" s="209"/>
    </row>
    <row r="369" spans="1:9" s="214" customFormat="1" ht="18.75">
      <c r="A369" s="219"/>
      <c r="B369" s="249" t="s">
        <v>369</v>
      </c>
      <c r="C369" s="325">
        <v>2000</v>
      </c>
      <c r="D369" s="209"/>
      <c r="E369" s="209"/>
      <c r="F369" s="209"/>
      <c r="G369" s="209"/>
      <c r="H369" s="209"/>
      <c r="I369" s="209"/>
    </row>
    <row r="370" spans="1:9" s="214" customFormat="1" ht="18.75">
      <c r="A370" s="219"/>
      <c r="B370" s="249" t="s">
        <v>366</v>
      </c>
      <c r="C370" s="325">
        <v>400</v>
      </c>
      <c r="D370" s="209"/>
      <c r="E370" s="209"/>
      <c r="F370" s="209"/>
      <c r="G370" s="209"/>
      <c r="H370" s="209"/>
      <c r="I370" s="209"/>
    </row>
    <row r="371" spans="1:9" s="214" customFormat="1" ht="18.75">
      <c r="A371" s="219"/>
      <c r="B371" s="249" t="s">
        <v>367</v>
      </c>
      <c r="C371" s="325">
        <v>3500</v>
      </c>
      <c r="D371" s="209"/>
      <c r="E371" s="209"/>
      <c r="F371" s="209"/>
      <c r="G371" s="209"/>
      <c r="H371" s="209"/>
      <c r="I371" s="209"/>
    </row>
    <row r="372" spans="1:9" s="214" customFormat="1" ht="18.75">
      <c r="A372" s="219"/>
      <c r="B372" s="249" t="s">
        <v>306</v>
      </c>
      <c r="C372" s="325">
        <v>400</v>
      </c>
      <c r="D372" s="209"/>
      <c r="E372" s="209"/>
      <c r="F372" s="209"/>
      <c r="G372" s="209"/>
      <c r="H372" s="209"/>
      <c r="I372" s="209"/>
    </row>
    <row r="373" spans="1:9" s="214" customFormat="1" ht="18.75">
      <c r="A373" s="221"/>
      <c r="B373" s="230" t="s">
        <v>564</v>
      </c>
      <c r="C373" s="294">
        <f>SUM(C367:C372)</f>
        <v>15300</v>
      </c>
      <c r="D373" s="209"/>
      <c r="E373" s="209"/>
      <c r="F373" s="209"/>
      <c r="G373" s="209"/>
      <c r="H373" s="209"/>
      <c r="I373" s="209"/>
    </row>
    <row r="374" spans="1:9" s="214" customFormat="1" ht="18.75">
      <c r="A374" s="218">
        <v>11</v>
      </c>
      <c r="B374" s="228" t="s">
        <v>307</v>
      </c>
      <c r="C374" s="295"/>
      <c r="D374" s="209"/>
      <c r="E374" s="209"/>
      <c r="F374" s="209"/>
      <c r="G374" s="209"/>
      <c r="H374" s="209"/>
      <c r="I374" s="209"/>
    </row>
    <row r="375" spans="1:9" s="214" customFormat="1" ht="18.75">
      <c r="A375" s="219"/>
      <c r="B375" s="249" t="s">
        <v>308</v>
      </c>
      <c r="C375" s="325">
        <v>3000</v>
      </c>
      <c r="D375" s="209"/>
      <c r="E375" s="209"/>
      <c r="F375" s="209"/>
      <c r="G375" s="209"/>
      <c r="H375" s="209"/>
      <c r="I375" s="209"/>
    </row>
    <row r="376" spans="1:9" s="214" customFormat="1" ht="18.75">
      <c r="A376" s="219"/>
      <c r="B376" s="249" t="s">
        <v>309</v>
      </c>
      <c r="C376" s="325">
        <v>1500</v>
      </c>
      <c r="D376" s="209"/>
      <c r="E376" s="209"/>
      <c r="F376" s="209"/>
      <c r="G376" s="209"/>
      <c r="H376" s="209"/>
      <c r="I376" s="209"/>
    </row>
    <row r="377" spans="1:9" s="214" customFormat="1" ht="18.75">
      <c r="A377" s="221"/>
      <c r="B377" s="230" t="s">
        <v>564</v>
      </c>
      <c r="C377" s="294">
        <f>SUM(C375:C376)</f>
        <v>4500</v>
      </c>
      <c r="D377" s="209"/>
      <c r="E377" s="209"/>
      <c r="F377" s="209"/>
      <c r="G377" s="209"/>
      <c r="H377" s="209"/>
      <c r="I377" s="209"/>
    </row>
    <row r="378" spans="1:9" s="214" customFormat="1" ht="18.75">
      <c r="A378" s="218">
        <v>12</v>
      </c>
      <c r="B378" s="228" t="s">
        <v>577</v>
      </c>
      <c r="C378" s="295"/>
      <c r="D378" s="209"/>
      <c r="E378" s="209"/>
      <c r="F378" s="209"/>
      <c r="G378" s="209"/>
      <c r="H378" s="209"/>
      <c r="I378" s="209"/>
    </row>
    <row r="379" spans="1:9" s="214" customFormat="1" ht="18.75">
      <c r="A379" s="219"/>
      <c r="B379" s="249" t="s">
        <v>310</v>
      </c>
      <c r="C379" s="325">
        <v>13000</v>
      </c>
      <c r="D379" s="209"/>
      <c r="E379" s="209"/>
      <c r="F379" s="209"/>
      <c r="G379" s="209"/>
      <c r="H379" s="209"/>
      <c r="I379" s="209"/>
    </row>
    <row r="380" spans="1:9" s="214" customFormat="1" ht="18.75">
      <c r="A380" s="219"/>
      <c r="B380" s="249" t="s">
        <v>292</v>
      </c>
      <c r="C380" s="325">
        <v>7000</v>
      </c>
      <c r="D380" s="209"/>
      <c r="E380" s="209"/>
      <c r="F380" s="209"/>
      <c r="G380" s="209"/>
      <c r="H380" s="209"/>
      <c r="I380" s="209"/>
    </row>
    <row r="381" spans="1:9" s="214" customFormat="1" ht="18.75">
      <c r="A381" s="219"/>
      <c r="B381" s="249" t="s">
        <v>293</v>
      </c>
      <c r="C381" s="325">
        <v>2700</v>
      </c>
      <c r="D381" s="209"/>
      <c r="E381" s="209"/>
      <c r="F381" s="209"/>
      <c r="G381" s="209"/>
      <c r="H381" s="209"/>
      <c r="I381" s="209"/>
    </row>
    <row r="382" spans="1:9" s="214" customFormat="1" ht="37.5">
      <c r="A382" s="219"/>
      <c r="B382" s="249" t="s">
        <v>294</v>
      </c>
      <c r="C382" s="325">
        <v>1500</v>
      </c>
      <c r="D382" s="209"/>
      <c r="E382" s="209"/>
      <c r="F382" s="209"/>
      <c r="G382" s="209"/>
      <c r="H382" s="209"/>
      <c r="I382" s="209"/>
    </row>
    <row r="383" spans="1:9" s="214" customFormat="1" ht="18.75">
      <c r="A383" s="221"/>
      <c r="B383" s="230" t="s">
        <v>564</v>
      </c>
      <c r="C383" s="294">
        <f>SUM(C379:C382)</f>
        <v>24200</v>
      </c>
      <c r="D383" s="209"/>
      <c r="E383" s="209"/>
      <c r="F383" s="209"/>
      <c r="G383" s="209"/>
      <c r="H383" s="209"/>
      <c r="I383" s="209"/>
    </row>
    <row r="384" spans="1:9" s="214" customFormat="1" ht="18.75">
      <c r="A384" s="218">
        <v>13</v>
      </c>
      <c r="B384" s="228" t="s">
        <v>539</v>
      </c>
      <c r="C384" s="295"/>
      <c r="D384" s="209"/>
      <c r="E384" s="209"/>
      <c r="F384" s="209"/>
      <c r="G384" s="209"/>
      <c r="H384" s="209"/>
      <c r="I384" s="209"/>
    </row>
    <row r="385" spans="1:9" s="214" customFormat="1" ht="18.75">
      <c r="A385" s="219"/>
      <c r="B385" s="249" t="s">
        <v>295</v>
      </c>
      <c r="C385" s="325">
        <v>6500</v>
      </c>
      <c r="D385" s="209"/>
      <c r="E385" s="209"/>
      <c r="F385" s="209"/>
      <c r="G385" s="209"/>
      <c r="H385" s="209"/>
      <c r="I385" s="209"/>
    </row>
    <row r="386" spans="1:9" s="214" customFormat="1" ht="18.75">
      <c r="A386" s="221"/>
      <c r="B386" s="230" t="s">
        <v>564</v>
      </c>
      <c r="C386" s="294">
        <f>SUM(C385:C385)</f>
        <v>6500</v>
      </c>
      <c r="D386" s="209"/>
      <c r="E386" s="209"/>
      <c r="F386" s="209"/>
      <c r="G386" s="209"/>
      <c r="H386" s="209"/>
      <c r="I386" s="209"/>
    </row>
    <row r="387" spans="1:9" s="214" customFormat="1" ht="18.75">
      <c r="A387" s="218">
        <v>14</v>
      </c>
      <c r="B387" s="228" t="s">
        <v>540</v>
      </c>
      <c r="C387" s="295"/>
      <c r="D387" s="209"/>
      <c r="E387" s="209"/>
      <c r="F387" s="209"/>
      <c r="G387" s="209"/>
      <c r="H387" s="209"/>
      <c r="I387" s="209"/>
    </row>
    <row r="388" spans="1:9" s="214" customFormat="1" ht="37.5">
      <c r="A388" s="219"/>
      <c r="B388" s="249" t="s">
        <v>296</v>
      </c>
      <c r="C388" s="325">
        <v>2800</v>
      </c>
      <c r="D388" s="209"/>
      <c r="E388" s="209"/>
      <c r="F388" s="209"/>
      <c r="G388" s="209"/>
      <c r="H388" s="209"/>
      <c r="I388" s="209"/>
    </row>
    <row r="389" spans="1:9" s="214" customFormat="1" ht="18.75">
      <c r="A389" s="219"/>
      <c r="B389" s="249" t="s">
        <v>297</v>
      </c>
      <c r="C389" s="325">
        <v>1800</v>
      </c>
      <c r="D389" s="209"/>
      <c r="E389" s="209"/>
      <c r="F389" s="209"/>
      <c r="G389" s="209"/>
      <c r="H389" s="209"/>
      <c r="I389" s="209"/>
    </row>
    <row r="390" spans="1:9" s="214" customFormat="1" ht="18.75">
      <c r="A390" s="219"/>
      <c r="B390" s="249" t="s">
        <v>298</v>
      </c>
      <c r="C390" s="325">
        <v>2700</v>
      </c>
      <c r="D390" s="209"/>
      <c r="E390" s="209"/>
      <c r="F390" s="209"/>
      <c r="G390" s="209"/>
      <c r="H390" s="209"/>
      <c r="I390" s="209"/>
    </row>
    <row r="391" spans="1:9" s="214" customFormat="1" ht="18.75">
      <c r="A391" s="219"/>
      <c r="B391" s="249" t="s">
        <v>299</v>
      </c>
      <c r="C391" s="325">
        <v>450</v>
      </c>
      <c r="D391" s="209"/>
      <c r="E391" s="209"/>
      <c r="F391" s="209"/>
      <c r="G391" s="209"/>
      <c r="H391" s="209"/>
      <c r="I391" s="209"/>
    </row>
    <row r="392" spans="1:9" s="214" customFormat="1" ht="21" customHeight="1">
      <c r="A392" s="219"/>
      <c r="B392" s="249" t="s">
        <v>300</v>
      </c>
      <c r="C392" s="325">
        <v>9000</v>
      </c>
      <c r="D392" s="209"/>
      <c r="E392" s="209"/>
      <c r="F392" s="209"/>
      <c r="G392" s="209"/>
      <c r="H392" s="209"/>
      <c r="I392" s="209"/>
    </row>
    <row r="393" spans="1:9" s="214" customFormat="1" ht="37.5">
      <c r="A393" s="219"/>
      <c r="B393" s="249" t="s">
        <v>301</v>
      </c>
      <c r="C393" s="325">
        <v>1500</v>
      </c>
      <c r="D393" s="209"/>
      <c r="E393" s="209"/>
      <c r="F393" s="209"/>
      <c r="G393" s="209"/>
      <c r="H393" s="209"/>
      <c r="I393" s="209"/>
    </row>
    <row r="394" spans="1:9" s="214" customFormat="1" ht="18.75">
      <c r="A394" s="219"/>
      <c r="B394" s="249" t="s">
        <v>302</v>
      </c>
      <c r="C394" s="325">
        <v>3000</v>
      </c>
      <c r="D394" s="209"/>
      <c r="E394" s="209"/>
      <c r="F394" s="209"/>
      <c r="G394" s="209"/>
      <c r="H394" s="209"/>
      <c r="I394" s="209"/>
    </row>
    <row r="395" spans="1:9" s="214" customFormat="1" ht="18.75">
      <c r="A395" s="219"/>
      <c r="B395" s="249" t="s">
        <v>303</v>
      </c>
      <c r="C395" s="325">
        <v>500</v>
      </c>
      <c r="D395" s="209"/>
      <c r="E395" s="209"/>
      <c r="F395" s="209"/>
      <c r="G395" s="209"/>
      <c r="H395" s="209"/>
      <c r="I395" s="209"/>
    </row>
    <row r="396" spans="1:9" s="214" customFormat="1" ht="18.75">
      <c r="A396" s="221"/>
      <c r="B396" s="230" t="s">
        <v>564</v>
      </c>
      <c r="C396" s="294">
        <f>SUM(C388:C395)</f>
        <v>21750</v>
      </c>
      <c r="D396" s="209"/>
      <c r="E396" s="209"/>
      <c r="F396" s="209"/>
      <c r="G396" s="209"/>
      <c r="H396" s="209"/>
      <c r="I396" s="209"/>
    </row>
    <row r="397" spans="1:9" s="214" customFormat="1" ht="18.75">
      <c r="A397" s="218">
        <v>15</v>
      </c>
      <c r="B397" s="228" t="s">
        <v>580</v>
      </c>
      <c r="C397" s="292"/>
      <c r="D397" s="209"/>
      <c r="E397" s="209"/>
      <c r="F397" s="209"/>
      <c r="G397" s="209"/>
      <c r="H397" s="209"/>
      <c r="I397" s="209"/>
    </row>
    <row r="398" spans="1:9" s="214" customFormat="1" ht="18.75">
      <c r="A398" s="219"/>
      <c r="B398" s="249" t="s">
        <v>472</v>
      </c>
      <c r="C398" s="325">
        <v>1100</v>
      </c>
      <c r="D398" s="209"/>
      <c r="E398" s="209"/>
      <c r="F398" s="209"/>
      <c r="G398" s="209"/>
      <c r="H398" s="209"/>
      <c r="I398" s="209"/>
    </row>
    <row r="399" spans="1:9" s="214" customFormat="1" ht="37.5">
      <c r="A399" s="219"/>
      <c r="B399" s="249" t="s">
        <v>473</v>
      </c>
      <c r="C399" s="325">
        <v>1200</v>
      </c>
      <c r="D399" s="209"/>
      <c r="E399" s="209"/>
      <c r="F399" s="209"/>
      <c r="G399" s="209"/>
      <c r="H399" s="209"/>
      <c r="I399" s="209"/>
    </row>
    <row r="400" spans="1:9" s="214" customFormat="1" ht="37.5">
      <c r="A400" s="219"/>
      <c r="B400" s="249" t="s">
        <v>474</v>
      </c>
      <c r="C400" s="325">
        <v>12000</v>
      </c>
      <c r="D400" s="209"/>
      <c r="E400" s="209"/>
      <c r="F400" s="209"/>
      <c r="G400" s="209"/>
      <c r="H400" s="209"/>
      <c r="I400" s="209"/>
    </row>
    <row r="401" spans="1:9" s="214" customFormat="1" ht="18.75">
      <c r="A401" s="219"/>
      <c r="B401" s="249" t="s">
        <v>475</v>
      </c>
      <c r="C401" s="325">
        <v>700</v>
      </c>
      <c r="D401" s="209"/>
      <c r="E401" s="209"/>
      <c r="F401" s="209"/>
      <c r="G401" s="209"/>
      <c r="H401" s="209"/>
      <c r="I401" s="209"/>
    </row>
    <row r="402" spans="1:9" s="214" customFormat="1" ht="18.75">
      <c r="A402" s="219"/>
      <c r="B402" s="249" t="s">
        <v>218</v>
      </c>
      <c r="C402" s="325">
        <v>175</v>
      </c>
      <c r="D402" s="209"/>
      <c r="E402" s="209"/>
      <c r="F402" s="209"/>
      <c r="G402" s="209"/>
      <c r="H402" s="209"/>
      <c r="I402" s="209"/>
    </row>
    <row r="403" spans="1:9" s="214" customFormat="1" ht="18.75">
      <c r="A403" s="219"/>
      <c r="B403" s="249" t="s">
        <v>219</v>
      </c>
      <c r="C403" s="325">
        <v>450</v>
      </c>
      <c r="D403" s="209"/>
      <c r="E403" s="209"/>
      <c r="F403" s="209"/>
      <c r="G403" s="209"/>
      <c r="H403" s="209"/>
      <c r="I403" s="209"/>
    </row>
    <row r="404" spans="1:9" s="214" customFormat="1" ht="18.75">
      <c r="A404" s="219"/>
      <c r="B404" s="249" t="s">
        <v>220</v>
      </c>
      <c r="C404" s="325">
        <v>100</v>
      </c>
      <c r="D404" s="209"/>
      <c r="E404" s="209"/>
      <c r="F404" s="209"/>
      <c r="G404" s="209"/>
      <c r="H404" s="209"/>
      <c r="I404" s="209"/>
    </row>
    <row r="405" spans="1:9" s="214" customFormat="1" ht="18.75">
      <c r="A405" s="219"/>
      <c r="B405" s="249" t="s">
        <v>866</v>
      </c>
      <c r="C405" s="325">
        <v>400</v>
      </c>
      <c r="D405" s="209"/>
      <c r="E405" s="209"/>
      <c r="F405" s="209"/>
      <c r="G405" s="209"/>
      <c r="H405" s="209"/>
      <c r="I405" s="209"/>
    </row>
    <row r="406" spans="1:9" s="214" customFormat="1" ht="18.75">
      <c r="A406" s="219"/>
      <c r="B406" s="249" t="s">
        <v>867</v>
      </c>
      <c r="C406" s="325">
        <v>4500</v>
      </c>
      <c r="D406" s="209"/>
      <c r="E406" s="209"/>
      <c r="F406" s="209"/>
      <c r="G406" s="209"/>
      <c r="H406" s="209"/>
      <c r="I406" s="209"/>
    </row>
    <row r="407" spans="1:9" s="214" customFormat="1" ht="37.5">
      <c r="A407" s="219"/>
      <c r="B407" s="249" t="s">
        <v>868</v>
      </c>
      <c r="C407" s="325">
        <v>25000</v>
      </c>
      <c r="D407" s="209"/>
      <c r="E407" s="209"/>
      <c r="F407" s="209"/>
      <c r="G407" s="209"/>
      <c r="H407" s="209"/>
      <c r="I407" s="209"/>
    </row>
    <row r="408" spans="1:9" s="214" customFormat="1" ht="18.75">
      <c r="A408" s="221"/>
      <c r="B408" s="230" t="s">
        <v>564</v>
      </c>
      <c r="C408" s="294">
        <f>SUM(C398:C407)</f>
        <v>45625</v>
      </c>
      <c r="D408" s="209"/>
      <c r="E408" s="209"/>
      <c r="F408" s="209"/>
      <c r="G408" s="209"/>
      <c r="H408" s="209"/>
      <c r="I408" s="209"/>
    </row>
    <row r="409" spans="1:37" s="215" customFormat="1" ht="18.75">
      <c r="A409" s="218"/>
      <c r="B409" s="228" t="s">
        <v>541</v>
      </c>
      <c r="C409" s="292"/>
      <c r="D409" s="209"/>
      <c r="E409" s="209"/>
      <c r="F409" s="209"/>
      <c r="G409" s="209"/>
      <c r="H409" s="209"/>
      <c r="I409" s="209"/>
      <c r="J409" s="209"/>
      <c r="K409" s="209"/>
      <c r="L409" s="209"/>
      <c r="M409" s="209"/>
      <c r="N409" s="209"/>
      <c r="O409" s="209"/>
      <c r="P409" s="209"/>
      <c r="Q409" s="209"/>
      <c r="R409" s="209"/>
      <c r="S409" s="209"/>
      <c r="T409" s="209"/>
      <c r="U409" s="209"/>
      <c r="V409" s="209"/>
      <c r="W409" s="209"/>
      <c r="X409" s="209"/>
      <c r="Y409" s="209"/>
      <c r="Z409" s="209"/>
      <c r="AA409" s="209"/>
      <c r="AB409" s="209"/>
      <c r="AC409" s="209"/>
      <c r="AD409" s="209"/>
      <c r="AE409" s="209"/>
      <c r="AF409" s="209"/>
      <c r="AG409" s="209"/>
      <c r="AH409" s="209"/>
      <c r="AI409" s="209"/>
      <c r="AJ409" s="209"/>
      <c r="AK409" s="209"/>
    </row>
    <row r="410" spans="1:129" s="211" customFormat="1" ht="18.75">
      <c r="A410" s="219"/>
      <c r="B410" s="249" t="s">
        <v>869</v>
      </c>
      <c r="C410" s="325">
        <v>3000</v>
      </c>
      <c r="D410" s="209"/>
      <c r="E410" s="209"/>
      <c r="F410" s="209"/>
      <c r="G410" s="209"/>
      <c r="H410" s="209"/>
      <c r="I410" s="209"/>
      <c r="J410" s="209"/>
      <c r="K410" s="209"/>
      <c r="L410" s="209"/>
      <c r="M410" s="209"/>
      <c r="N410" s="209"/>
      <c r="O410" s="209"/>
      <c r="P410" s="209"/>
      <c r="Q410" s="209"/>
      <c r="R410" s="209"/>
      <c r="S410" s="209"/>
      <c r="T410" s="209"/>
      <c r="U410" s="209"/>
      <c r="V410" s="209"/>
      <c r="W410" s="209"/>
      <c r="X410" s="209"/>
      <c r="Y410" s="209"/>
      <c r="Z410" s="209"/>
      <c r="AA410" s="209"/>
      <c r="AB410" s="209"/>
      <c r="AC410" s="209"/>
      <c r="AD410" s="209"/>
      <c r="AE410" s="209"/>
      <c r="AF410" s="209"/>
      <c r="AG410" s="209"/>
      <c r="AH410" s="209"/>
      <c r="AI410" s="209"/>
      <c r="AJ410" s="209"/>
      <c r="AK410" s="209"/>
      <c r="AL410" s="209"/>
      <c r="AM410" s="209"/>
      <c r="AN410" s="209"/>
      <c r="AO410" s="209"/>
      <c r="AP410" s="209"/>
      <c r="AQ410" s="209"/>
      <c r="AR410" s="209"/>
      <c r="AS410" s="209"/>
      <c r="AT410" s="209"/>
      <c r="AU410" s="209"/>
      <c r="AV410" s="209"/>
      <c r="AW410" s="209"/>
      <c r="AX410" s="209"/>
      <c r="AY410" s="209"/>
      <c r="AZ410" s="209"/>
      <c r="BA410" s="209"/>
      <c r="BB410" s="209"/>
      <c r="BC410" s="209"/>
      <c r="BD410" s="209"/>
      <c r="BE410" s="209"/>
      <c r="BF410" s="209"/>
      <c r="BG410" s="209"/>
      <c r="BH410" s="209"/>
      <c r="BI410" s="209"/>
      <c r="BJ410" s="209"/>
      <c r="BK410" s="209"/>
      <c r="BL410" s="209"/>
      <c r="BM410" s="209"/>
      <c r="BN410" s="209"/>
      <c r="BO410" s="209"/>
      <c r="BP410" s="209"/>
      <c r="BQ410" s="209"/>
      <c r="BR410" s="209"/>
      <c r="BS410" s="209"/>
      <c r="BT410" s="209"/>
      <c r="BU410" s="209"/>
      <c r="BV410" s="209"/>
      <c r="BW410" s="209"/>
      <c r="BX410" s="209"/>
      <c r="BY410" s="209"/>
      <c r="BZ410" s="209"/>
      <c r="CA410" s="209"/>
      <c r="CB410" s="209"/>
      <c r="CC410" s="209"/>
      <c r="CD410" s="209"/>
      <c r="CE410" s="209"/>
      <c r="CF410" s="209"/>
      <c r="CG410" s="209"/>
      <c r="CH410" s="209"/>
      <c r="CI410" s="209"/>
      <c r="CJ410" s="209"/>
      <c r="CK410" s="209"/>
      <c r="CL410" s="209"/>
      <c r="CM410" s="209"/>
      <c r="CN410" s="209"/>
      <c r="CO410" s="209"/>
      <c r="CP410" s="209"/>
      <c r="CQ410" s="209"/>
      <c r="CR410" s="209"/>
      <c r="CS410" s="209"/>
      <c r="CT410" s="209"/>
      <c r="CU410" s="209"/>
      <c r="CV410" s="209"/>
      <c r="CW410" s="209"/>
      <c r="CX410" s="209"/>
      <c r="CY410" s="209"/>
      <c r="CZ410" s="209"/>
      <c r="DA410" s="209"/>
      <c r="DB410" s="209"/>
      <c r="DC410" s="209"/>
      <c r="DD410" s="209"/>
      <c r="DE410" s="209"/>
      <c r="DF410" s="209"/>
      <c r="DG410" s="209"/>
      <c r="DH410" s="209"/>
      <c r="DI410" s="209"/>
      <c r="DJ410" s="209"/>
      <c r="DK410" s="209"/>
      <c r="DL410" s="209"/>
      <c r="DM410" s="209"/>
      <c r="DN410" s="209"/>
      <c r="DO410" s="209"/>
      <c r="DP410" s="209"/>
      <c r="DQ410" s="209"/>
      <c r="DR410" s="209"/>
      <c r="DS410" s="209"/>
      <c r="DT410" s="209"/>
      <c r="DU410" s="209"/>
      <c r="DV410" s="209"/>
      <c r="DW410" s="209"/>
      <c r="DX410" s="209"/>
      <c r="DY410" s="209"/>
    </row>
    <row r="411" spans="1:3" s="206" customFormat="1" ht="18.75">
      <c r="A411" s="219"/>
      <c r="B411" s="249" t="s">
        <v>385</v>
      </c>
      <c r="C411" s="325">
        <v>1200</v>
      </c>
    </row>
    <row r="412" spans="1:3" s="206" customFormat="1" ht="18.75">
      <c r="A412" s="219"/>
      <c r="B412" s="249" t="s">
        <v>386</v>
      </c>
      <c r="C412" s="325">
        <v>100</v>
      </c>
    </row>
    <row r="413" spans="1:3" s="206" customFormat="1" ht="18.75">
      <c r="A413" s="219"/>
      <c r="B413" s="249" t="s">
        <v>387</v>
      </c>
      <c r="C413" s="325">
        <v>4900</v>
      </c>
    </row>
    <row r="414" spans="1:3" s="206" customFormat="1" ht="18.75">
      <c r="A414" s="219"/>
      <c r="B414" s="249" t="s">
        <v>388</v>
      </c>
      <c r="C414" s="325">
        <v>1500</v>
      </c>
    </row>
    <row r="415" spans="1:3" s="206" customFormat="1" ht="39" customHeight="1">
      <c r="A415" s="219"/>
      <c r="B415" s="249" t="s">
        <v>389</v>
      </c>
      <c r="C415" s="325">
        <v>1700</v>
      </c>
    </row>
    <row r="416" spans="1:3" s="206" customFormat="1" ht="18.75">
      <c r="A416" s="219"/>
      <c r="B416" s="249" t="s">
        <v>390</v>
      </c>
      <c r="C416" s="325">
        <v>1400</v>
      </c>
    </row>
    <row r="417" spans="1:3" s="206" customFormat="1" ht="18.75">
      <c r="A417" s="221"/>
      <c r="B417" s="230" t="s">
        <v>564</v>
      </c>
      <c r="C417" s="294">
        <f>SUM(C410:C416)</f>
        <v>13800</v>
      </c>
    </row>
    <row r="418" spans="1:3" s="206" customFormat="1" ht="18.75">
      <c r="A418" s="225">
        <v>16</v>
      </c>
      <c r="B418" s="243" t="s">
        <v>582</v>
      </c>
      <c r="C418" s="298"/>
    </row>
    <row r="419" spans="1:3" s="206" customFormat="1" ht="18.75">
      <c r="A419" s="219"/>
      <c r="B419" s="249" t="s">
        <v>391</v>
      </c>
      <c r="C419" s="325">
        <v>10000</v>
      </c>
    </row>
    <row r="420" spans="1:3" s="207" customFormat="1" ht="18.75">
      <c r="A420" s="219"/>
      <c r="B420" s="249" t="s">
        <v>392</v>
      </c>
      <c r="C420" s="325">
        <v>1800</v>
      </c>
    </row>
    <row r="421" spans="1:3" s="207" customFormat="1" ht="18.75">
      <c r="A421" s="219"/>
      <c r="B421" s="249" t="s">
        <v>393</v>
      </c>
      <c r="C421" s="325">
        <v>1300</v>
      </c>
    </row>
    <row r="422" spans="1:3" s="207" customFormat="1" ht="18.75">
      <c r="A422" s="219"/>
      <c r="B422" s="249" t="s">
        <v>394</v>
      </c>
      <c r="C422" s="325">
        <v>11000</v>
      </c>
    </row>
    <row r="423" spans="1:3" s="207" customFormat="1" ht="18.75">
      <c r="A423" s="219"/>
      <c r="B423" s="249" t="s">
        <v>395</v>
      </c>
      <c r="C423" s="325">
        <v>1500</v>
      </c>
    </row>
    <row r="424" spans="1:3" s="207" customFormat="1" ht="18.75">
      <c r="A424" s="221"/>
      <c r="B424" s="230" t="s">
        <v>564</v>
      </c>
      <c r="C424" s="294">
        <f>SUM(C419:C423)</f>
        <v>25600</v>
      </c>
    </row>
    <row r="425" spans="1:3" s="207" customFormat="1" ht="18.75">
      <c r="A425" s="226">
        <v>17</v>
      </c>
      <c r="B425" s="243" t="s">
        <v>583</v>
      </c>
      <c r="C425" s="299"/>
    </row>
    <row r="426" spans="1:3" s="207" customFormat="1" ht="18.75">
      <c r="A426" s="222"/>
      <c r="B426" s="249" t="s">
        <v>396</v>
      </c>
      <c r="C426" s="326">
        <v>13500</v>
      </c>
    </row>
    <row r="427" spans="1:3" s="207" customFormat="1" ht="18.75">
      <c r="A427" s="222"/>
      <c r="B427" s="249" t="s">
        <v>397</v>
      </c>
      <c r="C427" s="326">
        <v>12000</v>
      </c>
    </row>
    <row r="428" spans="1:3" s="207" customFormat="1" ht="18.75">
      <c r="A428" s="222"/>
      <c r="B428" s="249" t="s">
        <v>45</v>
      </c>
      <c r="C428" s="326">
        <v>17000</v>
      </c>
    </row>
    <row r="429" spans="1:3" s="207" customFormat="1" ht="18.75">
      <c r="A429" s="222"/>
      <c r="B429" s="249" t="s">
        <v>46</v>
      </c>
      <c r="C429" s="326">
        <v>2643</v>
      </c>
    </row>
    <row r="430" spans="1:3" s="207" customFormat="1" ht="18.75">
      <c r="A430" s="221"/>
      <c r="B430" s="249" t="s">
        <v>47</v>
      </c>
      <c r="C430" s="325">
        <v>1500</v>
      </c>
    </row>
    <row r="431" spans="1:3" s="207" customFormat="1" ht="18.75">
      <c r="A431" s="221"/>
      <c r="B431" s="253" t="s">
        <v>564</v>
      </c>
      <c r="C431" s="294">
        <f>SUM(C426:C430)</f>
        <v>46643</v>
      </c>
    </row>
    <row r="432" spans="1:3" s="207" customFormat="1" ht="18.75">
      <c r="A432" s="218">
        <v>18</v>
      </c>
      <c r="B432" s="228" t="s">
        <v>584</v>
      </c>
      <c r="C432" s="295"/>
    </row>
    <row r="433" spans="1:3" s="207" customFormat="1" ht="18.75">
      <c r="A433" s="219"/>
      <c r="B433" s="249" t="s">
        <v>48</v>
      </c>
      <c r="C433" s="293">
        <v>2000</v>
      </c>
    </row>
    <row r="434" spans="1:3" s="207" customFormat="1" ht="18.75">
      <c r="A434" s="219"/>
      <c r="B434" s="249" t="s">
        <v>49</v>
      </c>
      <c r="C434" s="293">
        <v>1500</v>
      </c>
    </row>
    <row r="435" spans="1:3" s="207" customFormat="1" ht="37.5">
      <c r="A435" s="219"/>
      <c r="B435" s="249" t="s">
        <v>311</v>
      </c>
      <c r="C435" s="293">
        <v>6000</v>
      </c>
    </row>
    <row r="436" spans="1:3" s="207" customFormat="1" ht="18.75">
      <c r="A436" s="219"/>
      <c r="B436" s="249" t="s">
        <v>312</v>
      </c>
      <c r="C436" s="293">
        <v>400</v>
      </c>
    </row>
    <row r="437" spans="1:3" s="207" customFormat="1" ht="18.75">
      <c r="A437" s="219"/>
      <c r="B437" s="249" t="s">
        <v>962</v>
      </c>
      <c r="C437" s="293">
        <v>300</v>
      </c>
    </row>
    <row r="438" spans="1:3" s="207" customFormat="1" ht="18.75">
      <c r="A438" s="219"/>
      <c r="B438" s="249" t="s">
        <v>963</v>
      </c>
      <c r="C438" s="293">
        <v>4500</v>
      </c>
    </row>
    <row r="439" spans="1:3" s="207" customFormat="1" ht="18.75">
      <c r="A439" s="219"/>
      <c r="B439" s="249" t="s">
        <v>964</v>
      </c>
      <c r="C439" s="293">
        <v>400</v>
      </c>
    </row>
    <row r="440" spans="1:3" s="207" customFormat="1" ht="18.75">
      <c r="A440" s="219"/>
      <c r="B440" s="249" t="s">
        <v>375</v>
      </c>
      <c r="C440" s="293">
        <v>6000</v>
      </c>
    </row>
    <row r="441" spans="1:3" s="207" customFormat="1" ht="18.75">
      <c r="A441" s="219"/>
      <c r="B441" s="249" t="s">
        <v>376</v>
      </c>
      <c r="C441" s="293">
        <v>900</v>
      </c>
    </row>
    <row r="442" spans="1:3" s="207" customFormat="1" ht="18.75">
      <c r="A442" s="219"/>
      <c r="B442" s="249" t="s">
        <v>853</v>
      </c>
      <c r="C442" s="293">
        <v>300</v>
      </c>
    </row>
    <row r="443" spans="1:3" s="207" customFormat="1" ht="18.75">
      <c r="A443" s="219"/>
      <c r="B443" s="249" t="s">
        <v>854</v>
      </c>
      <c r="C443" s="293">
        <v>350</v>
      </c>
    </row>
    <row r="444" spans="1:3" s="207" customFormat="1" ht="18.75">
      <c r="A444" s="219"/>
      <c r="B444" s="249" t="s">
        <v>182</v>
      </c>
      <c r="C444" s="293">
        <v>600</v>
      </c>
    </row>
    <row r="445" spans="1:3" s="207" customFormat="1" ht="18.75">
      <c r="A445" s="219"/>
      <c r="B445" s="249" t="s">
        <v>183</v>
      </c>
      <c r="C445" s="293">
        <v>4000</v>
      </c>
    </row>
    <row r="446" spans="1:3" s="207" customFormat="1" ht="18.75">
      <c r="A446" s="219"/>
      <c r="B446" s="249" t="s">
        <v>466</v>
      </c>
      <c r="C446" s="293">
        <v>500</v>
      </c>
    </row>
    <row r="447" spans="1:3" s="207" customFormat="1" ht="37.5">
      <c r="A447" s="219"/>
      <c r="B447" s="249" t="s">
        <v>467</v>
      </c>
      <c r="C447" s="293">
        <v>8000</v>
      </c>
    </row>
    <row r="448" spans="1:3" s="207" customFormat="1" ht="18.75">
      <c r="A448" s="221"/>
      <c r="B448" s="230" t="s">
        <v>564</v>
      </c>
      <c r="C448" s="294">
        <f>SUM(C433:C447)</f>
        <v>35750</v>
      </c>
    </row>
    <row r="449" spans="1:3" s="207" customFormat="1" ht="18.75">
      <c r="A449" s="221"/>
      <c r="B449" s="232" t="s">
        <v>208</v>
      </c>
      <c r="C449" s="294">
        <f>C448+C431+C424+C417+C408+C396+C386+C383+C377+C373+C365+C357+C352+C345+C341+C337+C329+C322+C319</f>
        <v>350818</v>
      </c>
    </row>
    <row r="450" spans="1:3" s="207" customFormat="1" ht="18.75" hidden="1" outlineLevel="1">
      <c r="A450" s="221"/>
      <c r="B450" s="232"/>
      <c r="C450" s="294"/>
    </row>
    <row r="451" spans="1:3" s="207" customFormat="1" ht="18.75" hidden="1" outlineLevel="1">
      <c r="A451" s="629" t="s">
        <v>469</v>
      </c>
      <c r="B451" s="629"/>
      <c r="C451" s="629"/>
    </row>
    <row r="452" spans="1:3" s="207" customFormat="1" ht="18.75" hidden="1" outlineLevel="1">
      <c r="A452" s="218">
        <v>1</v>
      </c>
      <c r="B452" s="227" t="s">
        <v>404</v>
      </c>
      <c r="C452" s="292"/>
    </row>
    <row r="453" spans="1:3" s="207" customFormat="1" ht="18.75" hidden="1" outlineLevel="1">
      <c r="A453" s="223"/>
      <c r="B453" s="234" t="s">
        <v>470</v>
      </c>
      <c r="C453" s="296">
        <v>7000</v>
      </c>
    </row>
    <row r="454" spans="1:3" s="207" customFormat="1" ht="18.75" hidden="1" outlineLevel="1">
      <c r="A454" s="223"/>
      <c r="B454" s="242" t="s">
        <v>564</v>
      </c>
      <c r="C454" s="297">
        <f>SUM(C453:C453)</f>
        <v>7000</v>
      </c>
    </row>
    <row r="455" spans="1:3" s="207" customFormat="1" ht="18.75" hidden="1" outlineLevel="1">
      <c r="A455" s="218">
        <v>2</v>
      </c>
      <c r="B455" s="228" t="s">
        <v>735</v>
      </c>
      <c r="C455" s="295"/>
    </row>
    <row r="456" spans="1:3" s="207" customFormat="1" ht="18.75" hidden="1" outlineLevel="1">
      <c r="A456" s="222"/>
      <c r="B456" s="234" t="s">
        <v>471</v>
      </c>
      <c r="C456" s="296">
        <v>4100</v>
      </c>
    </row>
    <row r="457" spans="1:3" s="207" customFormat="1" ht="18.75" hidden="1" outlineLevel="1">
      <c r="A457" s="222"/>
      <c r="B457" s="234" t="s">
        <v>790</v>
      </c>
      <c r="C457" s="296">
        <v>700</v>
      </c>
    </row>
    <row r="458" spans="1:3" s="207" customFormat="1" ht="18.75" hidden="1" outlineLevel="1">
      <c r="A458" s="222"/>
      <c r="B458" s="234" t="s">
        <v>791</v>
      </c>
      <c r="C458" s="296">
        <v>700</v>
      </c>
    </row>
    <row r="459" spans="1:3" s="207" customFormat="1" ht="18.75" hidden="1" outlineLevel="1">
      <c r="A459" s="222"/>
      <c r="B459" s="234" t="s">
        <v>142</v>
      </c>
      <c r="C459" s="296">
        <v>4000</v>
      </c>
    </row>
    <row r="460" spans="1:3" s="207" customFormat="1" ht="37.5" hidden="1" outlineLevel="1">
      <c r="A460" s="222"/>
      <c r="B460" s="234" t="s">
        <v>143</v>
      </c>
      <c r="C460" s="296">
        <v>2500</v>
      </c>
    </row>
    <row r="461" spans="1:3" s="207" customFormat="1" ht="18.75" hidden="1" outlineLevel="1">
      <c r="A461" s="222"/>
      <c r="B461" s="232" t="s">
        <v>564</v>
      </c>
      <c r="C461" s="297">
        <f>SUM(C456:C460)</f>
        <v>12000</v>
      </c>
    </row>
    <row r="462" spans="1:3" s="207" customFormat="1" ht="18.75" hidden="1" outlineLevel="1">
      <c r="A462" s="218">
        <v>3</v>
      </c>
      <c r="B462" s="228" t="s">
        <v>144</v>
      </c>
      <c r="C462" s="295"/>
    </row>
    <row r="463" spans="1:3" s="207" customFormat="1" ht="37.5" hidden="1" outlineLevel="1">
      <c r="A463" s="222"/>
      <c r="B463" s="234" t="s">
        <v>217</v>
      </c>
      <c r="C463" s="296">
        <v>500</v>
      </c>
    </row>
    <row r="464" spans="1:3" s="207" customFormat="1" ht="37.5" hidden="1" outlineLevel="1">
      <c r="A464" s="222"/>
      <c r="B464" s="234" t="s">
        <v>326</v>
      </c>
      <c r="C464" s="296">
        <v>5000</v>
      </c>
    </row>
    <row r="465" spans="1:3" s="207" customFormat="1" ht="18.75" hidden="1" outlineLevel="1">
      <c r="A465" s="221"/>
      <c r="B465" s="232" t="s">
        <v>564</v>
      </c>
      <c r="C465" s="294">
        <f>SUM(C463:C464)</f>
        <v>5500</v>
      </c>
    </row>
    <row r="466" spans="1:3" s="207" customFormat="1" ht="18.75" hidden="1" outlineLevel="1">
      <c r="A466" s="218">
        <v>4</v>
      </c>
      <c r="B466" s="228" t="s">
        <v>738</v>
      </c>
      <c r="C466" s="292"/>
    </row>
    <row r="467" spans="1:3" s="207" customFormat="1" ht="18.75" hidden="1" outlineLevel="1">
      <c r="A467" s="221"/>
      <c r="B467" s="234" t="s">
        <v>327</v>
      </c>
      <c r="C467" s="293">
        <v>1500</v>
      </c>
    </row>
    <row r="468" spans="1:3" s="207" customFormat="1" ht="18.75" hidden="1" outlineLevel="1">
      <c r="A468" s="221"/>
      <c r="B468" s="234" t="s">
        <v>328</v>
      </c>
      <c r="C468" s="293">
        <v>15000</v>
      </c>
    </row>
    <row r="469" spans="1:3" s="207" customFormat="1" ht="37.5" hidden="1" outlineLevel="1">
      <c r="A469" s="221"/>
      <c r="B469" s="234" t="s">
        <v>329</v>
      </c>
      <c r="C469" s="293">
        <v>500</v>
      </c>
    </row>
    <row r="470" spans="1:3" s="207" customFormat="1" ht="37.5" hidden="1" outlineLevel="1">
      <c r="A470" s="221"/>
      <c r="B470" s="234" t="s">
        <v>642</v>
      </c>
      <c r="C470" s="293">
        <v>16000</v>
      </c>
    </row>
    <row r="471" spans="1:3" s="207" customFormat="1" ht="37.5" hidden="1" outlineLevel="1">
      <c r="A471" s="221"/>
      <c r="B471" s="234" t="s">
        <v>643</v>
      </c>
      <c r="C471" s="293">
        <v>2500</v>
      </c>
    </row>
    <row r="472" spans="1:3" s="207" customFormat="1" ht="18.75" hidden="1" outlineLevel="1">
      <c r="A472" s="221"/>
      <c r="B472" s="232" t="s">
        <v>564</v>
      </c>
      <c r="C472" s="294">
        <f>SUM(C467:C471)</f>
        <v>35500</v>
      </c>
    </row>
    <row r="473" spans="1:3" s="207" customFormat="1" ht="18.75" hidden="1" outlineLevel="1">
      <c r="A473" s="218">
        <v>5</v>
      </c>
      <c r="B473" s="228" t="s">
        <v>568</v>
      </c>
      <c r="C473" s="295"/>
    </row>
    <row r="474" spans="1:3" s="207" customFormat="1" ht="37.5" hidden="1" outlineLevel="1">
      <c r="A474" s="219"/>
      <c r="B474" s="234" t="s">
        <v>352</v>
      </c>
      <c r="C474" s="293">
        <v>16000</v>
      </c>
    </row>
    <row r="475" spans="1:3" s="207" customFormat="1" ht="37.5" hidden="1" outlineLevel="1">
      <c r="A475" s="219"/>
      <c r="B475" s="234" t="s">
        <v>353</v>
      </c>
      <c r="C475" s="293">
        <v>1800</v>
      </c>
    </row>
    <row r="476" spans="1:3" s="207" customFormat="1" ht="18.75" hidden="1" outlineLevel="1">
      <c r="A476" s="221"/>
      <c r="B476" s="232" t="s">
        <v>564</v>
      </c>
      <c r="C476" s="294">
        <f>SUM(C474:C475)</f>
        <v>17800</v>
      </c>
    </row>
    <row r="477" spans="1:3" s="207" customFormat="1" ht="18.75" hidden="1" outlineLevel="1">
      <c r="A477" s="218">
        <v>6</v>
      </c>
      <c r="B477" s="228" t="s">
        <v>538</v>
      </c>
      <c r="C477" s="292"/>
    </row>
    <row r="478" spans="1:3" s="207" customFormat="1" ht="37.5" hidden="1" outlineLevel="1">
      <c r="A478" s="221"/>
      <c r="B478" s="234" t="s">
        <v>354</v>
      </c>
      <c r="C478" s="293">
        <v>1500</v>
      </c>
    </row>
    <row r="479" spans="1:3" s="207" customFormat="1" ht="37.5" hidden="1" outlineLevel="1">
      <c r="A479" s="221"/>
      <c r="B479" s="234" t="s">
        <v>355</v>
      </c>
      <c r="C479" s="293">
        <v>19000</v>
      </c>
    </row>
    <row r="480" spans="1:3" s="207" customFormat="1" ht="37.5" hidden="1" outlineLevel="1">
      <c r="A480" s="221"/>
      <c r="B480" s="234" t="s">
        <v>356</v>
      </c>
      <c r="C480" s="293">
        <v>500</v>
      </c>
    </row>
    <row r="481" spans="1:3" s="207" customFormat="1" ht="37.5" hidden="1" outlineLevel="1">
      <c r="A481" s="221"/>
      <c r="B481" s="234" t="s">
        <v>972</v>
      </c>
      <c r="C481" s="293">
        <v>2000</v>
      </c>
    </row>
    <row r="482" spans="1:3" s="207" customFormat="1" ht="37.5" hidden="1" outlineLevel="1">
      <c r="A482" s="221"/>
      <c r="B482" s="234" t="s">
        <v>973</v>
      </c>
      <c r="C482" s="293">
        <v>1000</v>
      </c>
    </row>
    <row r="483" spans="1:3" s="207" customFormat="1" ht="18.75" hidden="1" outlineLevel="1">
      <c r="A483" s="221"/>
      <c r="B483" s="232" t="s">
        <v>564</v>
      </c>
      <c r="C483" s="294">
        <f>SUM(C478:C482)</f>
        <v>24000</v>
      </c>
    </row>
    <row r="484" spans="1:3" s="207" customFormat="1" ht="18.75" hidden="1" outlineLevel="1">
      <c r="A484" s="218">
        <v>7</v>
      </c>
      <c r="B484" s="228" t="s">
        <v>575</v>
      </c>
      <c r="C484" s="295"/>
    </row>
    <row r="485" spans="1:3" s="207" customFormat="1" ht="18.75" hidden="1" outlineLevel="1">
      <c r="A485" s="219"/>
      <c r="B485" s="234" t="s">
        <v>974</v>
      </c>
      <c r="C485" s="293">
        <v>2500</v>
      </c>
    </row>
    <row r="486" spans="1:3" s="207" customFormat="1" ht="18.75" hidden="1" outlineLevel="1">
      <c r="A486" s="219"/>
      <c r="B486" s="234" t="s">
        <v>975</v>
      </c>
      <c r="C486" s="293">
        <v>400</v>
      </c>
    </row>
    <row r="487" spans="1:3" s="207" customFormat="1" ht="18.75" hidden="1" outlineLevel="1">
      <c r="A487" s="221"/>
      <c r="B487" s="232" t="s">
        <v>564</v>
      </c>
      <c r="C487" s="294">
        <f>SUM(C485:C486)</f>
        <v>2900</v>
      </c>
    </row>
    <row r="488" spans="1:3" s="207" customFormat="1" ht="18.75" hidden="1" outlineLevel="1">
      <c r="A488" s="218">
        <v>8</v>
      </c>
      <c r="B488" s="228" t="s">
        <v>307</v>
      </c>
      <c r="C488" s="295"/>
    </row>
    <row r="489" spans="1:3" s="207" customFormat="1" ht="18.75" hidden="1" outlineLevel="1">
      <c r="A489" s="219"/>
      <c r="B489" s="234" t="s">
        <v>976</v>
      </c>
      <c r="C489" s="293">
        <v>200</v>
      </c>
    </row>
    <row r="490" spans="1:3" s="207" customFormat="1" ht="37.5" hidden="1" outlineLevel="1">
      <c r="A490" s="219"/>
      <c r="B490" s="234" t="s">
        <v>977</v>
      </c>
      <c r="C490" s="293">
        <v>3000</v>
      </c>
    </row>
    <row r="491" spans="1:3" s="207" customFormat="1" ht="18.75" hidden="1" outlineLevel="1">
      <c r="A491" s="219"/>
      <c r="B491" s="234" t="s">
        <v>978</v>
      </c>
      <c r="C491" s="293">
        <v>500</v>
      </c>
    </row>
    <row r="492" spans="1:3" s="207" customFormat="1" ht="18.75" hidden="1" outlineLevel="1">
      <c r="A492" s="221"/>
      <c r="B492" s="232" t="s">
        <v>564</v>
      </c>
      <c r="C492" s="294">
        <f>SUM(C489:C491)</f>
        <v>3700</v>
      </c>
    </row>
    <row r="493" spans="1:3" s="207" customFormat="1" ht="18.75" hidden="1" outlineLevel="1">
      <c r="A493" s="218">
        <v>9</v>
      </c>
      <c r="B493" s="228" t="s">
        <v>577</v>
      </c>
      <c r="C493" s="295"/>
    </row>
    <row r="494" spans="1:3" s="207" customFormat="1" ht="37.5" hidden="1" outlineLevel="1">
      <c r="A494" s="219"/>
      <c r="B494" s="234" t="s">
        <v>979</v>
      </c>
      <c r="C494" s="293">
        <v>16000</v>
      </c>
    </row>
    <row r="495" spans="1:3" s="207" customFormat="1" ht="18.75" hidden="1" outlineLevel="1">
      <c r="A495" s="221"/>
      <c r="B495" s="232" t="s">
        <v>564</v>
      </c>
      <c r="C495" s="294">
        <f>SUM(C494:C494)</f>
        <v>16000</v>
      </c>
    </row>
    <row r="496" spans="1:3" s="207" customFormat="1" ht="18.75" hidden="1" outlineLevel="1">
      <c r="A496" s="218">
        <v>10</v>
      </c>
      <c r="B496" s="228" t="s">
        <v>539</v>
      </c>
      <c r="C496" s="295"/>
    </row>
    <row r="497" spans="1:3" s="207" customFormat="1" ht="18.75" hidden="1" outlineLevel="1">
      <c r="A497" s="219"/>
      <c r="B497" s="234" t="s">
        <v>970</v>
      </c>
      <c r="C497" s="293">
        <v>450</v>
      </c>
    </row>
    <row r="498" spans="1:3" s="207" customFormat="1" ht="37.5" hidden="1" outlineLevel="1">
      <c r="A498" s="219"/>
      <c r="B498" s="234" t="s">
        <v>971</v>
      </c>
      <c r="C498" s="293">
        <v>900</v>
      </c>
    </row>
    <row r="499" spans="1:3" s="207" customFormat="1" ht="37.5" hidden="1" outlineLevel="1">
      <c r="A499" s="219"/>
      <c r="B499" s="234" t="s">
        <v>92</v>
      </c>
      <c r="C499" s="293">
        <v>14000</v>
      </c>
    </row>
    <row r="500" spans="1:3" s="207" customFormat="1" ht="18.75" hidden="1" outlineLevel="1">
      <c r="A500" s="221"/>
      <c r="B500" s="232" t="s">
        <v>564</v>
      </c>
      <c r="C500" s="294">
        <f>SUM(C497:C499)</f>
        <v>15350</v>
      </c>
    </row>
    <row r="501" spans="1:3" s="207" customFormat="1" ht="18.75" hidden="1" outlineLevel="1">
      <c r="A501" s="218">
        <v>11</v>
      </c>
      <c r="B501" s="228" t="s">
        <v>540</v>
      </c>
      <c r="C501" s="295"/>
    </row>
    <row r="502" spans="1:3" s="207" customFormat="1" ht="37.5" hidden="1" outlineLevel="1">
      <c r="A502" s="219"/>
      <c r="B502" s="234" t="s">
        <v>94</v>
      </c>
      <c r="C502" s="293">
        <v>10000</v>
      </c>
    </row>
    <row r="503" spans="1:3" s="207" customFormat="1" ht="18.75" hidden="1" outlineLevel="1">
      <c r="A503" s="219"/>
      <c r="B503" s="234" t="s">
        <v>421</v>
      </c>
      <c r="C503" s="293">
        <v>1500</v>
      </c>
    </row>
    <row r="504" spans="1:3" s="207" customFormat="1" ht="18.75" hidden="1" outlineLevel="1">
      <c r="A504" s="219"/>
      <c r="B504" s="234" t="s">
        <v>422</v>
      </c>
      <c r="C504" s="293">
        <v>12000</v>
      </c>
    </row>
    <row r="505" spans="1:3" s="207" customFormat="1" ht="37.5" hidden="1" outlineLevel="1">
      <c r="A505" s="219"/>
      <c r="B505" s="234" t="s">
        <v>423</v>
      </c>
      <c r="C505" s="293">
        <v>1800</v>
      </c>
    </row>
    <row r="506" spans="1:3" s="207" customFormat="1" ht="18.75" hidden="1" outlineLevel="1">
      <c r="A506" s="221"/>
      <c r="B506" s="232" t="s">
        <v>564</v>
      </c>
      <c r="C506" s="294">
        <f>SUM(C502:C505)</f>
        <v>25300</v>
      </c>
    </row>
    <row r="507" spans="1:3" s="207" customFormat="1" ht="18.75" hidden="1" outlineLevel="1">
      <c r="A507" s="218">
        <v>12</v>
      </c>
      <c r="B507" s="228" t="s">
        <v>541</v>
      </c>
      <c r="C507" s="292"/>
    </row>
    <row r="508" spans="1:3" s="207" customFormat="1" ht="18.75" hidden="1" outlineLevel="1">
      <c r="A508" s="219"/>
      <c r="B508" s="234" t="s">
        <v>424</v>
      </c>
      <c r="C508" s="293">
        <v>1445</v>
      </c>
    </row>
    <row r="509" spans="1:3" s="207" customFormat="1" ht="18.75" hidden="1" outlineLevel="1">
      <c r="A509" s="221"/>
      <c r="B509" s="232" t="s">
        <v>564</v>
      </c>
      <c r="C509" s="294">
        <f>SUM(C508:C508)</f>
        <v>1445</v>
      </c>
    </row>
    <row r="510" spans="1:3" s="207" customFormat="1" ht="18.75" hidden="1" outlineLevel="1">
      <c r="A510" s="225"/>
      <c r="B510" s="243" t="s">
        <v>582</v>
      </c>
      <c r="C510" s="298"/>
    </row>
    <row r="511" spans="1:3" s="207" customFormat="1" ht="37.5" hidden="1" outlineLevel="1">
      <c r="A511" s="219"/>
      <c r="B511" s="234" t="s">
        <v>425</v>
      </c>
      <c r="C511" s="293">
        <v>10000</v>
      </c>
    </row>
    <row r="512" spans="1:3" s="207" customFormat="1" ht="18.75" hidden="1" outlineLevel="1">
      <c r="A512" s="221"/>
      <c r="B512" s="232" t="s">
        <v>564</v>
      </c>
      <c r="C512" s="294">
        <f>SUM(C511:C511)</f>
        <v>10000</v>
      </c>
    </row>
    <row r="513" spans="1:3" s="207" customFormat="1" ht="18.75" hidden="1" outlineLevel="1">
      <c r="A513" s="226">
        <v>13</v>
      </c>
      <c r="B513" s="243" t="s">
        <v>583</v>
      </c>
      <c r="C513" s="299"/>
    </row>
    <row r="514" spans="1:3" s="207" customFormat="1" ht="37.5" hidden="1" outlineLevel="1">
      <c r="A514" s="221"/>
      <c r="B514" s="234" t="s">
        <v>426</v>
      </c>
      <c r="C514" s="293">
        <v>1000</v>
      </c>
    </row>
    <row r="515" spans="1:3" s="207" customFormat="1" ht="18.75" hidden="1" outlineLevel="1">
      <c r="A515" s="221"/>
      <c r="B515" s="237" t="s">
        <v>564</v>
      </c>
      <c r="C515" s="294">
        <f>SUM(C514:C514)</f>
        <v>1000</v>
      </c>
    </row>
    <row r="516" spans="1:3" s="207" customFormat="1" ht="18.75" hidden="1" outlineLevel="1">
      <c r="A516" s="218">
        <v>14</v>
      </c>
      <c r="B516" s="228" t="s">
        <v>584</v>
      </c>
      <c r="C516" s="295"/>
    </row>
    <row r="517" spans="1:3" s="207" customFormat="1" ht="18.75" hidden="1" outlineLevel="1">
      <c r="A517" s="219"/>
      <c r="B517" s="234" t="s">
        <v>519</v>
      </c>
      <c r="C517" s="293">
        <v>300</v>
      </c>
    </row>
    <row r="518" spans="1:3" s="207" customFormat="1" ht="18.75" hidden="1" outlineLevel="1">
      <c r="A518" s="219"/>
      <c r="B518" s="234" t="s">
        <v>520</v>
      </c>
      <c r="C518" s="293">
        <v>5500</v>
      </c>
    </row>
    <row r="519" spans="1:3" s="207" customFormat="1" ht="18.75" hidden="1" outlineLevel="1">
      <c r="A519" s="219"/>
      <c r="B519" s="234" t="s">
        <v>521</v>
      </c>
      <c r="C519" s="293">
        <v>1800</v>
      </c>
    </row>
    <row r="520" spans="1:3" s="207" customFormat="1" ht="18.75" hidden="1" outlineLevel="1">
      <c r="A520" s="221"/>
      <c r="B520" s="232" t="s">
        <v>564</v>
      </c>
      <c r="C520" s="294">
        <f>SUM(C517:C519)</f>
        <v>7600</v>
      </c>
    </row>
    <row r="521" spans="1:3" s="207" customFormat="1" ht="18.75" hidden="1" outlineLevel="1">
      <c r="A521" s="218">
        <v>15</v>
      </c>
      <c r="B521" s="228" t="s">
        <v>542</v>
      </c>
      <c r="C521" s="295"/>
    </row>
    <row r="522" spans="1:3" s="207" customFormat="1" ht="18.75" hidden="1" outlineLevel="1">
      <c r="A522" s="219"/>
      <c r="B522" s="234" t="s">
        <v>522</v>
      </c>
      <c r="C522" s="293">
        <v>60</v>
      </c>
    </row>
    <row r="523" spans="1:3" s="207" customFormat="1" ht="18.75" hidden="1" outlineLevel="1">
      <c r="A523" s="219"/>
      <c r="B523" s="234" t="s">
        <v>523</v>
      </c>
      <c r="C523" s="293">
        <v>150</v>
      </c>
    </row>
    <row r="524" spans="1:3" s="207" customFormat="1" ht="18.75" customHeight="1" hidden="1" outlineLevel="1">
      <c r="A524" s="221"/>
      <c r="B524" s="232" t="s">
        <v>564</v>
      </c>
      <c r="C524" s="294">
        <f>SUM(C522:C523)</f>
        <v>210</v>
      </c>
    </row>
    <row r="525" spans="1:3" s="207" customFormat="1" ht="34.5" customHeight="1" hidden="1" outlineLevel="1">
      <c r="A525" s="221"/>
      <c r="B525" s="232" t="s">
        <v>524</v>
      </c>
      <c r="C525" s="294">
        <f>C524+C520+C515+C512+C509+C506+C500+C495+C492+C487+C483+C476+C472+C465+C461+C454</f>
        <v>185305</v>
      </c>
    </row>
    <row r="526" spans="1:3" s="207" customFormat="1" ht="18.75" hidden="1" outlineLevel="1">
      <c r="A526" s="221"/>
      <c r="B526" s="232" t="s">
        <v>197</v>
      </c>
      <c r="C526" s="294">
        <f>C525+C449</f>
        <v>536123</v>
      </c>
    </row>
    <row r="527" spans="1:3" s="207" customFormat="1" ht="18.75" hidden="1" outlineLevel="1">
      <c r="A527" s="221"/>
      <c r="B527" s="232"/>
      <c r="C527" s="294"/>
    </row>
    <row r="528" spans="1:3" s="207" customFormat="1" ht="18.75" hidden="1" outlineLevel="1">
      <c r="A528" s="630" t="s">
        <v>198</v>
      </c>
      <c r="B528" s="630"/>
      <c r="C528" s="630"/>
    </row>
    <row r="529" spans="1:3" s="207" customFormat="1" ht="18.75" hidden="1" outlineLevel="1">
      <c r="A529" s="218">
        <v>1</v>
      </c>
      <c r="B529" s="228" t="s">
        <v>575</v>
      </c>
      <c r="C529" s="284"/>
    </row>
    <row r="530" spans="1:3" s="207" customFormat="1" ht="18.75" hidden="1" outlineLevel="1">
      <c r="A530" s="219"/>
      <c r="B530" s="231" t="s">
        <v>199</v>
      </c>
      <c r="C530" s="283">
        <v>10900</v>
      </c>
    </row>
    <row r="531" spans="1:3" s="207" customFormat="1" ht="18.75" hidden="1" outlineLevel="1">
      <c r="A531" s="219"/>
      <c r="B531" s="231" t="s">
        <v>200</v>
      </c>
      <c r="C531" s="283">
        <v>500</v>
      </c>
    </row>
    <row r="532" spans="1:3" s="207" customFormat="1" ht="18.75" hidden="1" outlineLevel="1">
      <c r="A532" s="221"/>
      <c r="B532" s="232" t="s">
        <v>201</v>
      </c>
      <c r="C532" s="285">
        <f>SUM(C530:C531)</f>
        <v>11400</v>
      </c>
    </row>
    <row r="533" spans="1:3" s="207" customFormat="1" ht="18.75" hidden="1" outlineLevel="1">
      <c r="A533" s="227">
        <v>2</v>
      </c>
      <c r="B533" s="228" t="s">
        <v>542</v>
      </c>
      <c r="C533" s="284"/>
    </row>
    <row r="534" spans="1:3" s="207" customFormat="1" ht="37.5" hidden="1" outlineLevel="1">
      <c r="A534" s="221"/>
      <c r="B534" s="231" t="s">
        <v>202</v>
      </c>
      <c r="C534" s="283">
        <v>16000</v>
      </c>
    </row>
    <row r="535" spans="1:3" s="207" customFormat="1" ht="18.75" hidden="1" outlineLevel="1">
      <c r="A535" s="221"/>
      <c r="B535" s="232" t="s">
        <v>564</v>
      </c>
      <c r="C535" s="285">
        <f>SUM(C534)</f>
        <v>16000</v>
      </c>
    </row>
    <row r="536" spans="1:3" s="207" customFormat="1" ht="18.75" hidden="1" outlineLevel="1">
      <c r="A536" s="221"/>
      <c r="B536" s="232" t="s">
        <v>203</v>
      </c>
      <c r="C536" s="285">
        <f>C535+C532</f>
        <v>27400</v>
      </c>
    </row>
    <row r="537" spans="1:3" s="207" customFormat="1" ht="21" customHeight="1" collapsed="1">
      <c r="A537" s="221"/>
      <c r="B537" s="232" t="s">
        <v>210</v>
      </c>
      <c r="C537" s="285">
        <f>C449+C251+C115</f>
        <v>817275</v>
      </c>
    </row>
    <row r="538" spans="1:2" ht="18.75">
      <c r="A538" s="91"/>
      <c r="B538" s="244"/>
    </row>
    <row r="539" spans="1:2" ht="18.75">
      <c r="A539" s="91"/>
      <c r="B539" s="244"/>
    </row>
    <row r="540" spans="1:2" ht="18.75">
      <c r="A540" s="91"/>
      <c r="B540" s="244"/>
    </row>
    <row r="541" spans="1:2" ht="18.75">
      <c r="A541" s="91"/>
      <c r="B541" s="244"/>
    </row>
    <row r="542" spans="1:2" ht="18.75">
      <c r="A542" s="91"/>
      <c r="B542" s="244"/>
    </row>
    <row r="543" spans="1:2" ht="18.75">
      <c r="A543" s="91"/>
      <c r="B543" s="244"/>
    </row>
    <row r="544" spans="1:2" ht="18.75">
      <c r="A544" s="91"/>
      <c r="B544" s="244"/>
    </row>
    <row r="545" spans="1:2" ht="18.75">
      <c r="A545" s="91"/>
      <c r="B545" s="244"/>
    </row>
    <row r="546" spans="1:2" ht="18.75">
      <c r="A546" s="91"/>
      <c r="B546" s="244"/>
    </row>
    <row r="547" spans="1:2" ht="18.75">
      <c r="A547" s="91"/>
      <c r="B547" s="244"/>
    </row>
    <row r="548" spans="1:2" ht="18.75">
      <c r="A548" s="91"/>
      <c r="B548" s="244"/>
    </row>
    <row r="549" spans="1:2" ht="18.75">
      <c r="A549" s="91"/>
      <c r="B549" s="244"/>
    </row>
    <row r="550" spans="1:2" ht="18.75">
      <c r="A550" s="91"/>
      <c r="B550" s="244"/>
    </row>
    <row r="551" spans="1:2" ht="18.75">
      <c r="A551" s="91"/>
      <c r="B551" s="244"/>
    </row>
    <row r="552" spans="1:2" ht="18.75">
      <c r="A552" s="91"/>
      <c r="B552" s="244"/>
    </row>
    <row r="553" spans="1:2" ht="18.75">
      <c r="A553" s="91"/>
      <c r="B553" s="244"/>
    </row>
    <row r="554" spans="1:2" ht="18.75">
      <c r="A554" s="91"/>
      <c r="B554" s="244"/>
    </row>
    <row r="555" spans="1:2" ht="18.75">
      <c r="A555" s="91"/>
      <c r="B555" s="244"/>
    </row>
    <row r="556" spans="1:2" ht="18.75">
      <c r="A556" s="91"/>
      <c r="B556" s="244"/>
    </row>
    <row r="557" spans="1:2" ht="18.75">
      <c r="A557" s="91"/>
      <c r="B557" s="244"/>
    </row>
    <row r="558" spans="1:2" ht="18.75">
      <c r="A558" s="91"/>
      <c r="B558" s="244"/>
    </row>
    <row r="559" spans="1:2" ht="18.75">
      <c r="A559" s="91"/>
      <c r="B559" s="244"/>
    </row>
    <row r="560" spans="1:2" ht="18.75">
      <c r="A560" s="91"/>
      <c r="B560" s="244"/>
    </row>
    <row r="561" spans="1:2" ht="18.75">
      <c r="A561" s="91"/>
      <c r="B561" s="244"/>
    </row>
    <row r="562" spans="1:2" ht="18.75">
      <c r="A562" s="91"/>
      <c r="B562" s="244"/>
    </row>
    <row r="563" spans="1:2" ht="18.75">
      <c r="A563" s="91"/>
      <c r="B563" s="244"/>
    </row>
    <row r="564" spans="1:2" ht="18.75">
      <c r="A564" s="91"/>
      <c r="B564" s="244"/>
    </row>
    <row r="565" spans="1:2" ht="18.75">
      <c r="A565" s="91"/>
      <c r="B565" s="244"/>
    </row>
    <row r="566" spans="1:2" ht="18.75">
      <c r="A566" s="91"/>
      <c r="B566" s="244"/>
    </row>
    <row r="567" spans="1:2" ht="18.75">
      <c r="A567" s="91"/>
      <c r="B567" s="244"/>
    </row>
    <row r="568" spans="1:2" ht="18.75">
      <c r="A568" s="91"/>
      <c r="B568" s="244"/>
    </row>
    <row r="569" spans="1:2" ht="18.75">
      <c r="A569" s="91"/>
      <c r="B569" s="244"/>
    </row>
    <row r="570" spans="1:2" ht="18.75">
      <c r="A570" s="91"/>
      <c r="B570" s="244"/>
    </row>
    <row r="571" spans="1:2" ht="18.75">
      <c r="A571" s="91"/>
      <c r="B571" s="244"/>
    </row>
    <row r="572" spans="1:2" ht="18.75">
      <c r="A572" s="91"/>
      <c r="B572" s="244"/>
    </row>
    <row r="573" spans="1:2" ht="18.75">
      <c r="A573" s="91"/>
      <c r="B573" s="244"/>
    </row>
    <row r="574" spans="1:2" ht="18.75">
      <c r="A574" s="91"/>
      <c r="B574" s="244"/>
    </row>
    <row r="575" spans="1:2" ht="18.75">
      <c r="A575" s="91"/>
      <c r="B575" s="244"/>
    </row>
    <row r="576" spans="1:2" ht="18.75">
      <c r="A576" s="91"/>
      <c r="B576" s="244"/>
    </row>
    <row r="577" spans="1:2" ht="18.75">
      <c r="A577" s="91"/>
      <c r="B577" s="244"/>
    </row>
    <row r="578" spans="1:2" ht="18.75">
      <c r="A578" s="91"/>
      <c r="B578" s="244"/>
    </row>
    <row r="579" spans="1:2" ht="18.75">
      <c r="A579" s="91"/>
      <c r="B579" s="244"/>
    </row>
    <row r="580" spans="1:2" ht="18.75">
      <c r="A580" s="91"/>
      <c r="B580" s="244"/>
    </row>
    <row r="581" spans="1:2" ht="18.75">
      <c r="A581" s="91"/>
      <c r="B581" s="244"/>
    </row>
    <row r="582" spans="1:2" ht="18.75">
      <c r="A582" s="91"/>
      <c r="B582" s="244"/>
    </row>
    <row r="583" spans="1:2" ht="18.75">
      <c r="A583" s="91"/>
      <c r="B583" s="244"/>
    </row>
    <row r="584" spans="1:2" ht="18.75">
      <c r="A584" s="91"/>
      <c r="B584" s="244"/>
    </row>
    <row r="585" spans="1:2" ht="18.75">
      <c r="A585" s="91"/>
      <c r="B585" s="244"/>
    </row>
    <row r="586" spans="1:2" ht="18.75">
      <c r="A586" s="91"/>
      <c r="B586" s="244"/>
    </row>
    <row r="587" spans="1:2" ht="18.75">
      <c r="A587" s="91"/>
      <c r="B587" s="244"/>
    </row>
    <row r="588" spans="1:2" ht="18.75">
      <c r="A588" s="91"/>
      <c r="B588" s="244"/>
    </row>
    <row r="589" spans="1:2" ht="18.75">
      <c r="A589" s="91"/>
      <c r="B589" s="244"/>
    </row>
    <row r="590" spans="1:2" ht="18.75">
      <c r="A590" s="91"/>
      <c r="B590" s="244"/>
    </row>
    <row r="591" spans="1:2" ht="18.75">
      <c r="A591" s="91"/>
      <c r="B591" s="244"/>
    </row>
    <row r="592" spans="1:2" ht="18.75">
      <c r="A592" s="91"/>
      <c r="B592" s="244"/>
    </row>
    <row r="593" spans="1:2" ht="18.75">
      <c r="A593" s="91"/>
      <c r="B593" s="244"/>
    </row>
    <row r="594" spans="1:2" ht="18.75">
      <c r="A594" s="91"/>
      <c r="B594" s="244"/>
    </row>
    <row r="595" spans="1:2" ht="18.75">
      <c r="A595" s="91"/>
      <c r="B595" s="244"/>
    </row>
    <row r="596" spans="1:2" ht="18.75">
      <c r="A596" s="91"/>
      <c r="B596" s="244"/>
    </row>
    <row r="597" spans="1:2" ht="18.75">
      <c r="A597" s="91"/>
      <c r="B597" s="244"/>
    </row>
    <row r="598" spans="1:2" ht="18.75">
      <c r="A598" s="91"/>
      <c r="B598" s="244"/>
    </row>
    <row r="599" spans="1:2" ht="18.75">
      <c r="A599" s="91"/>
      <c r="B599" s="244"/>
    </row>
    <row r="600" spans="1:2" ht="18.75">
      <c r="A600" s="91"/>
      <c r="B600" s="244"/>
    </row>
    <row r="601" spans="1:2" ht="18.75">
      <c r="A601" s="91"/>
      <c r="B601" s="244"/>
    </row>
    <row r="602" spans="1:2" ht="18.75">
      <c r="A602" s="91"/>
      <c r="B602" s="244"/>
    </row>
    <row r="603" spans="1:2" ht="18.75">
      <c r="A603" s="91"/>
      <c r="B603" s="244"/>
    </row>
    <row r="604" spans="1:2" ht="18.75">
      <c r="A604" s="91"/>
      <c r="B604" s="244"/>
    </row>
    <row r="605" spans="1:2" ht="18.75">
      <c r="A605" s="91"/>
      <c r="B605" s="244"/>
    </row>
    <row r="606" spans="1:2" ht="18.75">
      <c r="A606" s="91"/>
      <c r="B606" s="244"/>
    </row>
    <row r="607" spans="1:2" ht="18.75">
      <c r="A607" s="91"/>
      <c r="B607" s="244"/>
    </row>
    <row r="608" spans="1:2" ht="18.75">
      <c r="A608" s="91"/>
      <c r="B608" s="244"/>
    </row>
    <row r="609" spans="1:2" ht="18.75">
      <c r="A609" s="91"/>
      <c r="B609" s="244"/>
    </row>
    <row r="610" spans="1:2" ht="18.75">
      <c r="A610" s="91"/>
      <c r="B610" s="244"/>
    </row>
    <row r="611" spans="1:2" ht="18.75">
      <c r="A611" s="91"/>
      <c r="B611" s="244"/>
    </row>
    <row r="612" spans="1:2" ht="18.75">
      <c r="A612" s="91"/>
      <c r="B612" s="244"/>
    </row>
    <row r="613" spans="1:2" ht="18.75">
      <c r="A613" s="91"/>
      <c r="B613" s="244"/>
    </row>
    <row r="614" spans="1:2" ht="18.75">
      <c r="A614" s="91"/>
      <c r="B614" s="244"/>
    </row>
    <row r="615" spans="1:2" ht="18.75">
      <c r="A615" s="91"/>
      <c r="B615" s="244"/>
    </row>
    <row r="616" spans="1:2" ht="18.75">
      <c r="A616" s="91"/>
      <c r="B616" s="244"/>
    </row>
    <row r="617" spans="1:2" ht="18.75">
      <c r="A617" s="91"/>
      <c r="B617" s="244"/>
    </row>
    <row r="618" spans="1:2" ht="18.75">
      <c r="A618" s="91"/>
      <c r="B618" s="244"/>
    </row>
    <row r="619" spans="1:2" ht="18.75">
      <c r="A619" s="91"/>
      <c r="B619" s="244"/>
    </row>
    <row r="620" spans="1:2" ht="18.75">
      <c r="A620" s="91"/>
      <c r="B620" s="244"/>
    </row>
    <row r="621" spans="1:2" ht="18.75">
      <c r="A621" s="91"/>
      <c r="B621" s="244"/>
    </row>
    <row r="622" spans="1:2" ht="18.75">
      <c r="A622" s="91"/>
      <c r="B622" s="244"/>
    </row>
    <row r="623" spans="1:2" ht="18.75">
      <c r="A623" s="91"/>
      <c r="B623" s="244"/>
    </row>
    <row r="624" spans="1:2" ht="18.75">
      <c r="A624" s="91"/>
      <c r="B624" s="244"/>
    </row>
    <row r="625" spans="1:2" ht="18.75">
      <c r="A625" s="91"/>
      <c r="B625" s="244"/>
    </row>
    <row r="626" spans="1:2" ht="18.75">
      <c r="A626" s="91"/>
      <c r="B626" s="244"/>
    </row>
    <row r="627" spans="1:2" ht="18.75">
      <c r="A627" s="91"/>
      <c r="B627" s="244"/>
    </row>
    <row r="628" spans="1:2" ht="18.75">
      <c r="A628" s="91"/>
      <c r="B628" s="244"/>
    </row>
    <row r="629" spans="1:2" ht="18.75">
      <c r="A629" s="91"/>
      <c r="B629" s="244"/>
    </row>
    <row r="630" spans="1:2" ht="18.75">
      <c r="A630" s="91"/>
      <c r="B630" s="244"/>
    </row>
    <row r="631" spans="1:2" ht="18.75">
      <c r="A631" s="91"/>
      <c r="B631" s="244"/>
    </row>
    <row r="632" spans="1:2" ht="18.75">
      <c r="A632" s="91"/>
      <c r="B632" s="244"/>
    </row>
    <row r="633" spans="1:2" ht="18.75">
      <c r="A633" s="91"/>
      <c r="B633" s="244"/>
    </row>
    <row r="634" spans="1:2" ht="18.75">
      <c r="A634" s="91"/>
      <c r="B634" s="244"/>
    </row>
    <row r="635" spans="1:2" ht="18.75">
      <c r="A635" s="91"/>
      <c r="B635" s="244"/>
    </row>
    <row r="636" spans="1:2" ht="18.75">
      <c r="A636" s="91"/>
      <c r="B636" s="244"/>
    </row>
    <row r="637" spans="1:2" ht="18.75">
      <c r="A637" s="91"/>
      <c r="B637" s="244"/>
    </row>
    <row r="638" spans="1:2" ht="18.75">
      <c r="A638" s="91"/>
      <c r="B638" s="244"/>
    </row>
    <row r="639" spans="1:2" ht="18.75">
      <c r="A639" s="91"/>
      <c r="B639" s="244"/>
    </row>
    <row r="640" spans="1:2" ht="18.75">
      <c r="A640" s="91"/>
      <c r="B640" s="244"/>
    </row>
    <row r="641" spans="1:2" ht="18.75">
      <c r="A641" s="91"/>
      <c r="B641" s="244"/>
    </row>
    <row r="642" spans="1:2" ht="18.75">
      <c r="A642" s="91"/>
      <c r="B642" s="244"/>
    </row>
    <row r="643" spans="1:2" ht="18.75">
      <c r="A643" s="91"/>
      <c r="B643" s="244"/>
    </row>
    <row r="644" spans="1:2" ht="18.75">
      <c r="A644" s="91"/>
      <c r="B644" s="244"/>
    </row>
    <row r="645" spans="1:2" ht="18.75">
      <c r="A645" s="91"/>
      <c r="B645" s="244"/>
    </row>
    <row r="646" spans="1:2" ht="18.75">
      <c r="A646" s="91"/>
      <c r="B646" s="244"/>
    </row>
    <row r="647" spans="1:2" ht="18.75">
      <c r="A647" s="91"/>
      <c r="B647" s="244"/>
    </row>
    <row r="648" spans="1:2" ht="18.75">
      <c r="A648" s="91"/>
      <c r="B648" s="244"/>
    </row>
    <row r="649" spans="1:2" ht="18.75">
      <c r="A649" s="91"/>
      <c r="B649" s="244"/>
    </row>
    <row r="650" spans="1:2" ht="18.75">
      <c r="A650" s="91"/>
      <c r="B650" s="244"/>
    </row>
    <row r="651" spans="1:2" ht="18.75">
      <c r="A651" s="91"/>
      <c r="B651" s="244"/>
    </row>
    <row r="652" spans="1:2" ht="18.75">
      <c r="A652" s="91"/>
      <c r="B652" s="244"/>
    </row>
    <row r="653" spans="1:2" ht="18.75">
      <c r="A653" s="91"/>
      <c r="B653" s="244"/>
    </row>
    <row r="654" spans="1:2" ht="18.75">
      <c r="A654" s="91"/>
      <c r="B654" s="244"/>
    </row>
    <row r="655" spans="1:2" ht="18.75">
      <c r="A655" s="91"/>
      <c r="B655" s="244"/>
    </row>
    <row r="656" spans="1:2" ht="18.75">
      <c r="A656" s="91"/>
      <c r="B656" s="244"/>
    </row>
    <row r="657" spans="1:2" ht="18.75">
      <c r="A657" s="91"/>
      <c r="B657" s="244"/>
    </row>
    <row r="658" spans="1:2" ht="18.75">
      <c r="A658" s="91"/>
      <c r="B658" s="244"/>
    </row>
    <row r="659" spans="1:2" ht="18.75">
      <c r="A659" s="91"/>
      <c r="B659" s="244"/>
    </row>
    <row r="660" spans="1:2" ht="18.75">
      <c r="A660" s="91"/>
      <c r="B660" s="244"/>
    </row>
    <row r="661" spans="1:2" ht="18.75">
      <c r="A661" s="91"/>
      <c r="B661" s="244"/>
    </row>
    <row r="662" spans="1:2" ht="18.75">
      <c r="A662" s="91"/>
      <c r="B662" s="244"/>
    </row>
    <row r="663" spans="1:2" ht="18.75">
      <c r="A663" s="91"/>
      <c r="B663" s="244"/>
    </row>
    <row r="664" spans="1:2" ht="18.75">
      <c r="A664" s="91"/>
      <c r="B664" s="244"/>
    </row>
    <row r="665" spans="1:2" ht="18.75">
      <c r="A665" s="91"/>
      <c r="B665" s="244"/>
    </row>
    <row r="666" spans="1:2" ht="18.75">
      <c r="A666" s="91"/>
      <c r="B666" s="244"/>
    </row>
    <row r="667" spans="1:2" ht="18.75">
      <c r="A667" s="91"/>
      <c r="B667" s="244"/>
    </row>
    <row r="668" spans="1:2" ht="18.75">
      <c r="A668" s="91"/>
      <c r="B668" s="244"/>
    </row>
    <row r="669" spans="1:2" ht="18.75">
      <c r="A669" s="91"/>
      <c r="B669" s="244"/>
    </row>
    <row r="670" spans="1:2" ht="18.75">
      <c r="A670" s="91"/>
      <c r="B670" s="244"/>
    </row>
    <row r="671" spans="1:2" ht="18.75">
      <c r="A671" s="91"/>
      <c r="B671" s="244"/>
    </row>
    <row r="672" spans="1:2" ht="18.75">
      <c r="A672" s="91"/>
      <c r="B672" s="244"/>
    </row>
    <row r="673" spans="1:2" ht="18.75">
      <c r="A673" s="91"/>
      <c r="B673" s="244"/>
    </row>
    <row r="674" spans="1:2" ht="18.75">
      <c r="A674" s="91"/>
      <c r="B674" s="244"/>
    </row>
    <row r="675" spans="1:2" ht="18.75">
      <c r="A675" s="91"/>
      <c r="B675" s="244"/>
    </row>
    <row r="676" spans="1:2" ht="18.75">
      <c r="A676" s="91"/>
      <c r="B676" s="244"/>
    </row>
    <row r="677" spans="1:2" ht="18.75">
      <c r="A677" s="91"/>
      <c r="B677" s="244"/>
    </row>
    <row r="678" spans="1:2" ht="18.75">
      <c r="A678" s="91"/>
      <c r="B678" s="244"/>
    </row>
    <row r="679" spans="1:2" ht="18.75">
      <c r="A679" s="91"/>
      <c r="B679" s="244"/>
    </row>
    <row r="680" spans="1:2" ht="18.75">
      <c r="A680" s="91"/>
      <c r="B680" s="244"/>
    </row>
    <row r="681" spans="1:2" ht="18.75">
      <c r="A681" s="91"/>
      <c r="B681" s="244"/>
    </row>
    <row r="682" spans="1:2" ht="18.75">
      <c r="A682" s="91"/>
      <c r="B682" s="244"/>
    </row>
    <row r="683" spans="1:2" ht="18.75">
      <c r="A683" s="91"/>
      <c r="B683" s="244"/>
    </row>
    <row r="684" spans="1:2" ht="18.75">
      <c r="A684" s="91"/>
      <c r="B684" s="244"/>
    </row>
    <row r="685" spans="1:2" ht="18.75">
      <c r="A685" s="91"/>
      <c r="B685" s="244"/>
    </row>
    <row r="686" spans="1:2" ht="18.75">
      <c r="A686" s="91"/>
      <c r="B686" s="244"/>
    </row>
    <row r="687" spans="1:2" ht="18.75">
      <c r="A687" s="91"/>
      <c r="B687" s="244"/>
    </row>
    <row r="688" spans="1:2" ht="18.75">
      <c r="A688" s="91"/>
      <c r="B688" s="244"/>
    </row>
    <row r="689" spans="1:2" ht="18.75">
      <c r="A689" s="91"/>
      <c r="B689" s="244"/>
    </row>
    <row r="690" spans="1:2" ht="18.75">
      <c r="A690" s="91"/>
      <c r="B690" s="244"/>
    </row>
    <row r="691" spans="1:2" ht="18.75">
      <c r="A691" s="91"/>
      <c r="B691" s="244"/>
    </row>
    <row r="692" spans="1:2" ht="18.75">
      <c r="A692" s="91"/>
      <c r="B692" s="244"/>
    </row>
    <row r="693" spans="1:2" ht="18.75">
      <c r="A693" s="91"/>
      <c r="B693" s="244"/>
    </row>
    <row r="694" spans="1:2" ht="18.75">
      <c r="A694" s="91"/>
      <c r="B694" s="244"/>
    </row>
    <row r="695" spans="1:2" ht="18.75">
      <c r="A695" s="91"/>
      <c r="B695" s="244"/>
    </row>
    <row r="696" spans="1:2" ht="18.75">
      <c r="A696" s="91"/>
      <c r="B696" s="244"/>
    </row>
    <row r="697" spans="1:2" ht="18.75">
      <c r="A697" s="91"/>
      <c r="B697" s="244"/>
    </row>
    <row r="698" spans="1:2" ht="18.75">
      <c r="A698" s="91"/>
      <c r="B698" s="244"/>
    </row>
    <row r="699" spans="1:2" ht="18.75">
      <c r="A699" s="91"/>
      <c r="B699" s="244"/>
    </row>
    <row r="700" spans="1:2" ht="18.75">
      <c r="A700" s="91"/>
      <c r="B700" s="244"/>
    </row>
    <row r="701" spans="1:2" ht="18.75">
      <c r="A701" s="91"/>
      <c r="B701" s="244"/>
    </row>
    <row r="702" spans="1:2" ht="18.75">
      <c r="A702" s="91"/>
      <c r="B702" s="244"/>
    </row>
    <row r="703" spans="1:2" ht="18.75">
      <c r="A703" s="91"/>
      <c r="B703" s="244"/>
    </row>
    <row r="704" spans="1:2" ht="18.75">
      <c r="A704" s="91"/>
      <c r="B704" s="244"/>
    </row>
    <row r="705" spans="1:2" ht="18.75">
      <c r="A705" s="91"/>
      <c r="B705" s="244"/>
    </row>
    <row r="706" spans="1:2" ht="18.75">
      <c r="A706" s="91"/>
      <c r="B706" s="244"/>
    </row>
    <row r="707" spans="1:2" ht="18.75">
      <c r="A707" s="91"/>
      <c r="B707" s="244"/>
    </row>
    <row r="708" spans="1:2" ht="18.75">
      <c r="A708" s="91"/>
      <c r="B708" s="244"/>
    </row>
    <row r="709" spans="1:2" ht="18.75">
      <c r="A709" s="91"/>
      <c r="B709" s="244"/>
    </row>
    <row r="710" spans="1:2" ht="18.75">
      <c r="A710" s="91"/>
      <c r="B710" s="244"/>
    </row>
    <row r="711" spans="1:2" ht="18.75">
      <c r="A711" s="91"/>
      <c r="B711" s="244"/>
    </row>
    <row r="712" spans="1:2" ht="18.75">
      <c r="A712" s="91"/>
      <c r="B712" s="244"/>
    </row>
    <row r="713" spans="1:2" ht="18.75">
      <c r="A713" s="91"/>
      <c r="B713" s="244"/>
    </row>
    <row r="714" spans="1:2" ht="18.75">
      <c r="A714" s="91"/>
      <c r="B714" s="244"/>
    </row>
    <row r="715" spans="1:2" ht="18.75">
      <c r="A715" s="91"/>
      <c r="B715" s="244"/>
    </row>
    <row r="716" spans="1:2" ht="18.75">
      <c r="A716" s="91"/>
      <c r="B716" s="244"/>
    </row>
    <row r="717" spans="1:2" ht="18.75">
      <c r="A717" s="91"/>
      <c r="B717" s="244"/>
    </row>
    <row r="718" spans="1:2" ht="18.75">
      <c r="A718" s="91"/>
      <c r="B718" s="244"/>
    </row>
    <row r="719" spans="1:2" ht="18.75">
      <c r="A719" s="91"/>
      <c r="B719" s="244"/>
    </row>
    <row r="720" spans="1:2" ht="18.75">
      <c r="A720" s="91"/>
      <c r="B720" s="244"/>
    </row>
    <row r="721" spans="1:2" ht="18.75">
      <c r="A721" s="91"/>
      <c r="B721" s="244"/>
    </row>
    <row r="722" spans="1:2" ht="18.75">
      <c r="A722" s="91"/>
      <c r="B722" s="244"/>
    </row>
    <row r="723" spans="1:2" ht="18.75">
      <c r="A723" s="91"/>
      <c r="B723" s="244"/>
    </row>
    <row r="724" spans="1:2" ht="18.75">
      <c r="A724" s="91"/>
      <c r="B724" s="244"/>
    </row>
    <row r="725" spans="1:2" ht="18.75">
      <c r="A725" s="91"/>
      <c r="B725" s="244"/>
    </row>
    <row r="726" spans="1:2" ht="18.75">
      <c r="A726" s="91"/>
      <c r="B726" s="244"/>
    </row>
    <row r="727" spans="1:2" ht="18.75">
      <c r="A727" s="91"/>
      <c r="B727" s="244"/>
    </row>
    <row r="728" spans="1:2" ht="18.75">
      <c r="A728" s="91"/>
      <c r="B728" s="244"/>
    </row>
    <row r="729" spans="1:2" ht="18.75">
      <c r="A729" s="91"/>
      <c r="B729" s="244"/>
    </row>
    <row r="730" spans="1:2" ht="18.75">
      <c r="A730" s="91"/>
      <c r="B730" s="244"/>
    </row>
    <row r="731" spans="1:2" ht="18.75">
      <c r="A731" s="91"/>
      <c r="B731" s="244"/>
    </row>
    <row r="732" spans="1:2" ht="18.75">
      <c r="A732" s="91"/>
      <c r="B732" s="244"/>
    </row>
    <row r="733" spans="1:2" ht="18.75">
      <c r="A733" s="91"/>
      <c r="B733" s="244"/>
    </row>
    <row r="734" spans="1:2" ht="18.75">
      <c r="A734" s="91"/>
      <c r="B734" s="244"/>
    </row>
    <row r="735" spans="1:2" ht="18.75">
      <c r="A735" s="91"/>
      <c r="B735" s="244"/>
    </row>
    <row r="736" spans="1:2" ht="18.75">
      <c r="A736" s="91"/>
      <c r="B736" s="244"/>
    </row>
    <row r="737" spans="1:2" ht="18.75">
      <c r="A737" s="91"/>
      <c r="B737" s="244"/>
    </row>
    <row r="738" spans="1:2" ht="18.75">
      <c r="A738" s="91"/>
      <c r="B738" s="244"/>
    </row>
    <row r="739" spans="1:2" ht="18.75">
      <c r="A739" s="91"/>
      <c r="B739" s="244"/>
    </row>
    <row r="740" spans="1:2" ht="18.75">
      <c r="A740" s="91"/>
      <c r="B740" s="244"/>
    </row>
    <row r="741" spans="1:2" ht="18.75">
      <c r="A741" s="91"/>
      <c r="B741" s="244"/>
    </row>
    <row r="742" spans="1:2" ht="18.75">
      <c r="A742" s="91"/>
      <c r="B742" s="244"/>
    </row>
    <row r="743" spans="1:2" ht="18.75">
      <c r="A743" s="91"/>
      <c r="B743" s="244"/>
    </row>
    <row r="744" spans="1:2" ht="18.75">
      <c r="A744" s="91"/>
      <c r="B744" s="244"/>
    </row>
    <row r="745" spans="1:2" ht="18.75">
      <c r="A745" s="91"/>
      <c r="B745" s="244"/>
    </row>
    <row r="746" spans="1:2" ht="18.75">
      <c r="A746" s="91"/>
      <c r="B746" s="244"/>
    </row>
    <row r="747" spans="1:2" ht="18.75">
      <c r="A747" s="91"/>
      <c r="B747" s="244"/>
    </row>
    <row r="748" spans="1:2" ht="18.75">
      <c r="A748" s="91"/>
      <c r="B748" s="244"/>
    </row>
    <row r="749" spans="1:2" ht="18.75">
      <c r="A749" s="91"/>
      <c r="B749" s="244"/>
    </row>
    <row r="750" spans="1:2" ht="18.75">
      <c r="A750" s="91"/>
      <c r="B750" s="244"/>
    </row>
    <row r="751" spans="1:2" ht="18.75">
      <c r="A751" s="91"/>
      <c r="B751" s="244"/>
    </row>
    <row r="752" spans="1:2" ht="18.75">
      <c r="A752" s="91"/>
      <c r="B752" s="244"/>
    </row>
    <row r="753" spans="1:2" ht="18.75">
      <c r="A753" s="91"/>
      <c r="B753" s="244"/>
    </row>
    <row r="754" spans="1:2" ht="18.75">
      <c r="A754" s="91"/>
      <c r="B754" s="244"/>
    </row>
    <row r="755" spans="1:2" ht="18.75">
      <c r="A755" s="91"/>
      <c r="B755" s="244"/>
    </row>
    <row r="756" spans="1:2" ht="18.75">
      <c r="A756" s="91"/>
      <c r="B756" s="244"/>
    </row>
    <row r="757" spans="1:2" ht="18.75">
      <c r="A757" s="91"/>
      <c r="B757" s="244"/>
    </row>
    <row r="758" spans="1:2" ht="18.75">
      <c r="A758" s="91"/>
      <c r="B758" s="244"/>
    </row>
    <row r="759" spans="1:2" ht="18.75">
      <c r="A759" s="91"/>
      <c r="B759" s="244"/>
    </row>
    <row r="760" spans="1:2" ht="18.75">
      <c r="A760" s="91"/>
      <c r="B760" s="244"/>
    </row>
    <row r="761" spans="1:2" ht="18.75">
      <c r="A761" s="91"/>
      <c r="B761" s="244"/>
    </row>
    <row r="762" spans="1:2" ht="18.75">
      <c r="A762" s="91"/>
      <c r="B762" s="244"/>
    </row>
    <row r="763" spans="1:2" ht="18.75">
      <c r="A763" s="91"/>
      <c r="B763" s="244"/>
    </row>
    <row r="764" spans="1:2" ht="18.75">
      <c r="A764" s="91"/>
      <c r="B764" s="244"/>
    </row>
    <row r="765" spans="1:2" ht="18.75">
      <c r="A765" s="91"/>
      <c r="B765" s="244"/>
    </row>
    <row r="766" spans="1:2" ht="18.75">
      <c r="A766" s="91"/>
      <c r="B766" s="244"/>
    </row>
    <row r="767" spans="1:2" ht="18.75">
      <c r="A767" s="91"/>
      <c r="B767" s="244"/>
    </row>
    <row r="768" spans="1:2" ht="18.75">
      <c r="A768" s="91"/>
      <c r="B768" s="244"/>
    </row>
    <row r="769" spans="1:2" ht="18.75">
      <c r="A769" s="91"/>
      <c r="B769" s="244"/>
    </row>
    <row r="770" spans="1:2" ht="18.75">
      <c r="A770" s="91"/>
      <c r="B770" s="244"/>
    </row>
    <row r="771" spans="1:2" ht="18.75">
      <c r="A771" s="91"/>
      <c r="B771" s="244"/>
    </row>
    <row r="772" spans="1:2" ht="18.75">
      <c r="A772" s="91"/>
      <c r="B772" s="244"/>
    </row>
    <row r="773" spans="1:2" ht="18.75">
      <c r="A773" s="91"/>
      <c r="B773" s="244"/>
    </row>
    <row r="774" spans="1:2" ht="18.75">
      <c r="A774" s="91"/>
      <c r="B774" s="244"/>
    </row>
    <row r="775" spans="1:2" ht="18.75">
      <c r="A775" s="91"/>
      <c r="B775" s="244"/>
    </row>
    <row r="776" spans="1:2" ht="18.75">
      <c r="A776" s="91"/>
      <c r="B776" s="244"/>
    </row>
    <row r="777" spans="1:2" ht="18.75">
      <c r="A777" s="91"/>
      <c r="B777" s="244"/>
    </row>
    <row r="778" spans="1:2" ht="18.75">
      <c r="A778" s="91"/>
      <c r="B778" s="244"/>
    </row>
    <row r="779" spans="1:2" ht="18.75">
      <c r="A779" s="91"/>
      <c r="B779" s="244"/>
    </row>
    <row r="780" spans="1:2" ht="18.75">
      <c r="A780" s="91"/>
      <c r="B780" s="244"/>
    </row>
    <row r="781" spans="1:2" ht="18.75">
      <c r="A781" s="91"/>
      <c r="B781" s="244"/>
    </row>
    <row r="782" spans="1:2" ht="18.75">
      <c r="A782" s="91"/>
      <c r="B782" s="244"/>
    </row>
    <row r="783" spans="1:2" ht="18.75">
      <c r="A783" s="91"/>
      <c r="B783" s="244"/>
    </row>
    <row r="784" spans="1:2" ht="18.75">
      <c r="A784" s="91"/>
      <c r="B784" s="244"/>
    </row>
    <row r="785" spans="1:2" ht="18.75">
      <c r="A785" s="91"/>
      <c r="B785" s="244"/>
    </row>
    <row r="786" spans="1:2" ht="18.75">
      <c r="A786" s="91"/>
      <c r="B786" s="244"/>
    </row>
    <row r="787" spans="1:2" ht="18.75">
      <c r="A787" s="91"/>
      <c r="B787" s="244"/>
    </row>
    <row r="788" spans="1:2" ht="18.75">
      <c r="A788" s="91"/>
      <c r="B788" s="244"/>
    </row>
    <row r="789" spans="1:2" ht="18.75">
      <c r="A789" s="91"/>
      <c r="B789" s="244"/>
    </row>
    <row r="790" spans="1:2" ht="18.75">
      <c r="A790" s="91"/>
      <c r="B790" s="244"/>
    </row>
    <row r="791" spans="1:2" ht="18.75">
      <c r="A791" s="91"/>
      <c r="B791" s="244"/>
    </row>
    <row r="792" spans="1:2" ht="18.75">
      <c r="A792" s="91"/>
      <c r="B792" s="244"/>
    </row>
    <row r="793" spans="1:2" ht="18.75">
      <c r="A793" s="91"/>
      <c r="B793" s="244"/>
    </row>
    <row r="794" spans="1:2" ht="18.75">
      <c r="A794" s="91"/>
      <c r="B794" s="244"/>
    </row>
    <row r="795" spans="1:2" ht="18.75">
      <c r="A795" s="91"/>
      <c r="B795" s="244"/>
    </row>
    <row r="796" spans="1:2" ht="18.75">
      <c r="A796" s="91"/>
      <c r="B796" s="244"/>
    </row>
    <row r="797" spans="1:2" ht="18.75">
      <c r="A797" s="91"/>
      <c r="B797" s="244"/>
    </row>
    <row r="798" spans="1:2" ht="18.75">
      <c r="A798" s="91"/>
      <c r="B798" s="244"/>
    </row>
    <row r="799" spans="1:2" ht="18.75">
      <c r="A799" s="91"/>
      <c r="B799" s="244"/>
    </row>
    <row r="800" spans="1:2" ht="18.75">
      <c r="A800" s="91"/>
      <c r="B800" s="244"/>
    </row>
    <row r="801" spans="1:2" ht="18.75">
      <c r="A801" s="91"/>
      <c r="B801" s="244"/>
    </row>
    <row r="802" spans="1:2" ht="18.75">
      <c r="A802" s="91"/>
      <c r="B802" s="244"/>
    </row>
    <row r="803" spans="1:2" ht="18.75">
      <c r="A803" s="91"/>
      <c r="B803" s="244"/>
    </row>
    <row r="804" spans="1:2" ht="18.75">
      <c r="A804" s="91"/>
      <c r="B804" s="244"/>
    </row>
    <row r="805" spans="1:2" ht="18.75">
      <c r="A805" s="91"/>
      <c r="B805" s="244"/>
    </row>
    <row r="806" spans="1:2" ht="18.75">
      <c r="A806" s="91"/>
      <c r="B806" s="244"/>
    </row>
    <row r="807" spans="1:2" ht="18.75">
      <c r="A807" s="91"/>
      <c r="B807" s="244"/>
    </row>
    <row r="808" spans="1:2" ht="18.75">
      <c r="A808" s="91"/>
      <c r="B808" s="244"/>
    </row>
    <row r="809" spans="1:2" ht="18.75">
      <c r="A809" s="91"/>
      <c r="B809" s="244"/>
    </row>
    <row r="810" spans="1:2" ht="18.75">
      <c r="A810" s="91"/>
      <c r="B810" s="244"/>
    </row>
    <row r="811" spans="1:2" ht="18.75">
      <c r="A811" s="91"/>
      <c r="B811" s="244"/>
    </row>
    <row r="812" spans="1:2" ht="18.75">
      <c r="A812" s="91"/>
      <c r="B812" s="244"/>
    </row>
    <row r="813" spans="1:2" ht="18.75">
      <c r="A813" s="91"/>
      <c r="B813" s="244"/>
    </row>
    <row r="814" spans="1:2" ht="18.75">
      <c r="A814" s="91"/>
      <c r="B814" s="244"/>
    </row>
    <row r="815" spans="1:2" ht="18.75">
      <c r="A815" s="91"/>
      <c r="B815" s="244"/>
    </row>
    <row r="816" spans="1:2" ht="18.75">
      <c r="A816" s="91"/>
      <c r="B816" s="244"/>
    </row>
    <row r="817" spans="1:2" ht="18.75">
      <c r="A817" s="91"/>
      <c r="B817" s="244"/>
    </row>
    <row r="818" spans="1:2" ht="18.75">
      <c r="A818" s="91"/>
      <c r="B818" s="244"/>
    </row>
    <row r="819" spans="1:2" ht="18.75">
      <c r="A819" s="91"/>
      <c r="B819" s="244"/>
    </row>
    <row r="820" spans="1:2" ht="18.75">
      <c r="A820" s="91"/>
      <c r="B820" s="244"/>
    </row>
    <row r="821" spans="1:2" ht="18.75">
      <c r="A821" s="91"/>
      <c r="B821" s="244"/>
    </row>
    <row r="822" spans="1:2" ht="18.75">
      <c r="A822" s="91"/>
      <c r="B822" s="244"/>
    </row>
    <row r="823" spans="1:2" ht="18.75">
      <c r="A823" s="91"/>
      <c r="B823" s="244"/>
    </row>
    <row r="824" spans="1:2" ht="18.75">
      <c r="A824" s="91"/>
      <c r="B824" s="244"/>
    </row>
    <row r="825" spans="1:2" ht="18.75">
      <c r="A825" s="91"/>
      <c r="B825" s="244"/>
    </row>
    <row r="826" spans="1:2" ht="18.75">
      <c r="A826" s="91"/>
      <c r="B826" s="244"/>
    </row>
    <row r="827" spans="1:2" ht="18.75">
      <c r="A827" s="91"/>
      <c r="B827" s="244"/>
    </row>
    <row r="828" spans="1:2" ht="18.75">
      <c r="A828" s="91"/>
      <c r="B828" s="244"/>
    </row>
    <row r="829" spans="1:2" ht="18.75">
      <c r="A829" s="91"/>
      <c r="B829" s="244"/>
    </row>
    <row r="830" spans="1:2" ht="18.75">
      <c r="A830" s="91"/>
      <c r="B830" s="244"/>
    </row>
    <row r="831" spans="1:2" ht="18.75">
      <c r="A831" s="91"/>
      <c r="B831" s="244"/>
    </row>
    <row r="832" spans="1:2" ht="18.75">
      <c r="A832" s="91"/>
      <c r="B832" s="244"/>
    </row>
    <row r="833" spans="1:2" ht="18.75">
      <c r="A833" s="91"/>
      <c r="B833" s="244"/>
    </row>
    <row r="834" spans="1:2" ht="18.75">
      <c r="A834" s="91"/>
      <c r="B834" s="244"/>
    </row>
    <row r="835" spans="1:2" ht="18.75">
      <c r="A835" s="91"/>
      <c r="B835" s="244"/>
    </row>
    <row r="836" spans="1:2" ht="18.75">
      <c r="A836" s="91"/>
      <c r="B836" s="244"/>
    </row>
    <row r="837" spans="1:2" ht="18.75">
      <c r="A837" s="91"/>
      <c r="B837" s="244"/>
    </row>
    <row r="838" spans="1:2" ht="18.75">
      <c r="A838" s="91"/>
      <c r="B838" s="244"/>
    </row>
    <row r="839" spans="1:2" ht="18.75">
      <c r="A839" s="91"/>
      <c r="B839" s="244"/>
    </row>
    <row r="840" spans="1:2" ht="18.75">
      <c r="A840" s="91"/>
      <c r="B840" s="244"/>
    </row>
    <row r="841" spans="1:2" ht="18.75">
      <c r="A841" s="91"/>
      <c r="B841" s="244"/>
    </row>
    <row r="842" spans="1:2" ht="18.75">
      <c r="A842" s="91"/>
      <c r="B842" s="244"/>
    </row>
    <row r="843" spans="1:2" ht="18.75">
      <c r="A843" s="91"/>
      <c r="B843" s="244"/>
    </row>
    <row r="844" spans="1:2" ht="18.75">
      <c r="A844" s="91"/>
      <c r="B844" s="244"/>
    </row>
    <row r="845" spans="1:2" ht="18.75">
      <c r="A845" s="91"/>
      <c r="B845" s="244"/>
    </row>
    <row r="846" spans="1:2" ht="18.75">
      <c r="A846" s="91"/>
      <c r="B846" s="244"/>
    </row>
    <row r="847" spans="1:2" ht="18.75">
      <c r="A847" s="91"/>
      <c r="B847" s="244"/>
    </row>
    <row r="848" spans="1:2" ht="18.75">
      <c r="A848" s="91"/>
      <c r="B848" s="244"/>
    </row>
    <row r="849" spans="1:2" ht="18.75">
      <c r="A849" s="91"/>
      <c r="B849" s="244"/>
    </row>
    <row r="850" spans="1:2" ht="18.75">
      <c r="A850" s="91"/>
      <c r="B850" s="244"/>
    </row>
    <row r="851" spans="1:2" ht="18.75">
      <c r="A851" s="91"/>
      <c r="B851" s="244"/>
    </row>
    <row r="852" spans="1:2" ht="18.75">
      <c r="A852" s="91"/>
      <c r="B852" s="244"/>
    </row>
    <row r="853" spans="1:2" ht="18.75">
      <c r="A853" s="91"/>
      <c r="B853" s="244"/>
    </row>
    <row r="854" spans="1:2" ht="18.75">
      <c r="A854" s="91"/>
      <c r="B854" s="244"/>
    </row>
    <row r="855" spans="1:2" ht="18.75">
      <c r="A855" s="91"/>
      <c r="B855" s="244"/>
    </row>
    <row r="856" spans="1:2" ht="18.75">
      <c r="A856" s="91"/>
      <c r="B856" s="244"/>
    </row>
    <row r="857" spans="1:2" ht="18.75">
      <c r="A857" s="91"/>
      <c r="B857" s="244"/>
    </row>
    <row r="858" spans="1:2" ht="18.75">
      <c r="A858" s="91"/>
      <c r="B858" s="244"/>
    </row>
    <row r="859" spans="1:2" ht="18.75">
      <c r="A859" s="91"/>
      <c r="B859" s="244"/>
    </row>
    <row r="860" spans="1:2" ht="18.75">
      <c r="A860" s="91"/>
      <c r="B860" s="244"/>
    </row>
    <row r="861" spans="1:2" ht="18.75">
      <c r="A861" s="91"/>
      <c r="B861" s="244"/>
    </row>
    <row r="862" spans="1:2" ht="18.75">
      <c r="A862" s="91"/>
      <c r="B862" s="244"/>
    </row>
    <row r="863" spans="1:2" ht="18.75">
      <c r="A863" s="91"/>
      <c r="B863" s="244"/>
    </row>
    <row r="864" spans="1:2" ht="18.75">
      <c r="A864" s="91"/>
      <c r="B864" s="244"/>
    </row>
    <row r="865" spans="1:2" ht="18.75">
      <c r="A865" s="91"/>
      <c r="B865" s="244"/>
    </row>
    <row r="866" spans="1:2" ht="18.75">
      <c r="A866" s="91"/>
      <c r="B866" s="244"/>
    </row>
    <row r="867" spans="1:2" ht="18.75">
      <c r="A867" s="91"/>
      <c r="B867" s="244"/>
    </row>
    <row r="868" spans="1:2" ht="18.75">
      <c r="A868" s="91"/>
      <c r="B868" s="244"/>
    </row>
    <row r="869" spans="1:2" ht="18.75">
      <c r="A869" s="91"/>
      <c r="B869" s="244"/>
    </row>
    <row r="870" spans="1:2" ht="18.75">
      <c r="A870" s="91"/>
      <c r="B870" s="244"/>
    </row>
    <row r="871" spans="1:2" ht="18.75">
      <c r="A871" s="91"/>
      <c r="B871" s="244"/>
    </row>
    <row r="872" spans="1:2" ht="18.75">
      <c r="A872" s="91"/>
      <c r="B872" s="244"/>
    </row>
    <row r="873" spans="1:2" ht="18.75">
      <c r="A873" s="91"/>
      <c r="B873" s="244"/>
    </row>
    <row r="874" spans="1:2" ht="18.75">
      <c r="A874" s="91"/>
      <c r="B874" s="244"/>
    </row>
    <row r="875" spans="1:2" ht="18.75">
      <c r="A875" s="91"/>
      <c r="B875" s="244"/>
    </row>
    <row r="876" spans="1:2" ht="18.75">
      <c r="A876" s="91"/>
      <c r="B876" s="244"/>
    </row>
    <row r="877" spans="1:2" ht="18.75">
      <c r="A877" s="91"/>
      <c r="B877" s="244"/>
    </row>
    <row r="878" spans="1:2" ht="18.75">
      <c r="A878" s="91"/>
      <c r="B878" s="244"/>
    </row>
    <row r="879" spans="1:2" ht="18.75">
      <c r="A879" s="91"/>
      <c r="B879" s="244"/>
    </row>
    <row r="880" spans="1:2" ht="18.75">
      <c r="A880" s="91"/>
      <c r="B880" s="244"/>
    </row>
    <row r="881" spans="1:2" ht="18.75">
      <c r="A881" s="91"/>
      <c r="B881" s="244"/>
    </row>
    <row r="882" spans="1:2" ht="18.75">
      <c r="A882" s="91"/>
      <c r="B882" s="244"/>
    </row>
    <row r="883" spans="1:2" ht="18.75">
      <c r="A883" s="91"/>
      <c r="B883" s="244"/>
    </row>
    <row r="884" spans="1:2" ht="18.75">
      <c r="A884" s="91"/>
      <c r="B884" s="244"/>
    </row>
    <row r="885" spans="1:2" ht="18.75">
      <c r="A885" s="91"/>
      <c r="B885" s="244"/>
    </row>
    <row r="886" spans="1:2" ht="18.75">
      <c r="A886" s="91"/>
      <c r="B886" s="244"/>
    </row>
    <row r="887" spans="1:2" ht="18.75">
      <c r="A887" s="91"/>
      <c r="B887" s="244"/>
    </row>
    <row r="888" spans="1:2" ht="18.75">
      <c r="A888" s="91"/>
      <c r="B888" s="244"/>
    </row>
    <row r="889" spans="1:2" ht="18.75">
      <c r="A889" s="91"/>
      <c r="B889" s="244"/>
    </row>
    <row r="890" spans="1:2" ht="18.75">
      <c r="A890" s="91"/>
      <c r="B890" s="244"/>
    </row>
    <row r="891" spans="1:2" ht="18.75">
      <c r="A891" s="91"/>
      <c r="B891" s="244"/>
    </row>
    <row r="892" spans="1:2" ht="18.75">
      <c r="A892" s="91"/>
      <c r="B892" s="244"/>
    </row>
    <row r="893" spans="1:2" ht="18.75">
      <c r="A893" s="91"/>
      <c r="B893" s="244"/>
    </row>
    <row r="894" spans="1:2" ht="18.75">
      <c r="A894" s="91"/>
      <c r="B894" s="244"/>
    </row>
    <row r="895" spans="1:2" ht="18.75">
      <c r="A895" s="91"/>
      <c r="B895" s="244"/>
    </row>
    <row r="896" spans="1:2" ht="18.75">
      <c r="A896" s="91"/>
      <c r="B896" s="244"/>
    </row>
    <row r="897" spans="1:2" ht="18.75">
      <c r="A897" s="91"/>
      <c r="B897" s="244"/>
    </row>
    <row r="898" spans="1:2" ht="18.75">
      <c r="A898" s="91"/>
      <c r="B898" s="244"/>
    </row>
    <row r="899" spans="1:2" ht="18.75">
      <c r="A899" s="91"/>
      <c r="B899" s="244"/>
    </row>
    <row r="900" spans="1:2" ht="18.75">
      <c r="A900" s="91"/>
      <c r="B900" s="244"/>
    </row>
    <row r="901" spans="1:2" ht="18.75">
      <c r="A901" s="91"/>
      <c r="B901" s="244"/>
    </row>
    <row r="902" spans="1:2" ht="18.75">
      <c r="A902" s="91"/>
      <c r="B902" s="244"/>
    </row>
    <row r="903" spans="1:2" ht="18.75">
      <c r="A903" s="91"/>
      <c r="B903" s="244"/>
    </row>
    <row r="904" spans="1:2" ht="18.75">
      <c r="A904" s="91"/>
      <c r="B904" s="244"/>
    </row>
    <row r="905" spans="1:2" ht="18.75">
      <c r="A905" s="91"/>
      <c r="B905" s="244"/>
    </row>
    <row r="906" spans="1:2" ht="18.75">
      <c r="A906" s="91"/>
      <c r="B906" s="244"/>
    </row>
    <row r="907" spans="1:2" ht="18.75">
      <c r="A907" s="91"/>
      <c r="B907" s="244"/>
    </row>
    <row r="908" spans="1:2" ht="18.75">
      <c r="A908" s="91"/>
      <c r="B908" s="244"/>
    </row>
    <row r="909" spans="1:2" ht="18.75">
      <c r="A909" s="91"/>
      <c r="B909" s="244"/>
    </row>
    <row r="910" spans="1:2" ht="18.75">
      <c r="A910" s="91"/>
      <c r="B910" s="244"/>
    </row>
    <row r="911" spans="1:2" ht="18.75">
      <c r="A911" s="91"/>
      <c r="B911" s="244"/>
    </row>
    <row r="912" spans="1:2" ht="18.75">
      <c r="A912" s="91"/>
      <c r="B912" s="244"/>
    </row>
    <row r="913" spans="1:2" ht="18.75">
      <c r="A913" s="91"/>
      <c r="B913" s="244"/>
    </row>
    <row r="914" spans="1:2" ht="18.75">
      <c r="A914" s="91"/>
      <c r="B914" s="244"/>
    </row>
    <row r="915" spans="1:2" ht="18.75">
      <c r="A915" s="91"/>
      <c r="B915" s="244"/>
    </row>
    <row r="916" spans="1:2" ht="18.75">
      <c r="A916" s="91"/>
      <c r="B916" s="244"/>
    </row>
    <row r="917" spans="1:2" ht="18.75">
      <c r="A917" s="91"/>
      <c r="B917" s="244"/>
    </row>
    <row r="918" spans="1:2" ht="18.75">
      <c r="A918" s="91"/>
      <c r="B918" s="244"/>
    </row>
    <row r="919" spans="1:2" ht="18.75">
      <c r="A919" s="91"/>
      <c r="B919" s="244"/>
    </row>
    <row r="920" spans="1:2" ht="18.75">
      <c r="A920" s="91"/>
      <c r="B920" s="244"/>
    </row>
    <row r="921" spans="1:2" ht="18.75">
      <c r="A921" s="91"/>
      <c r="B921" s="244"/>
    </row>
    <row r="922" spans="1:2" ht="18.75">
      <c r="A922" s="91"/>
      <c r="B922" s="244"/>
    </row>
    <row r="923" spans="1:2" ht="18.75">
      <c r="A923" s="91"/>
      <c r="B923" s="244"/>
    </row>
    <row r="924" spans="1:2" ht="18.75">
      <c r="A924" s="91"/>
      <c r="B924" s="244"/>
    </row>
    <row r="925" spans="1:2" ht="18.75">
      <c r="A925" s="91"/>
      <c r="B925" s="244"/>
    </row>
    <row r="926" spans="1:2" ht="18.75">
      <c r="A926" s="91"/>
      <c r="B926" s="244"/>
    </row>
    <row r="927" spans="1:2" ht="18.75">
      <c r="A927" s="91"/>
      <c r="B927" s="244"/>
    </row>
    <row r="928" spans="1:2" ht="18.75">
      <c r="A928" s="91"/>
      <c r="B928" s="244"/>
    </row>
    <row r="929" spans="1:2" ht="18.75">
      <c r="A929" s="91"/>
      <c r="B929" s="244"/>
    </row>
    <row r="930" spans="1:2" ht="18.75">
      <c r="A930" s="91"/>
      <c r="B930" s="244"/>
    </row>
    <row r="931" spans="1:2" ht="18.75">
      <c r="A931" s="91"/>
      <c r="B931" s="244"/>
    </row>
    <row r="932" spans="1:2" ht="18.75">
      <c r="A932" s="91"/>
      <c r="B932" s="244"/>
    </row>
    <row r="933" spans="1:2" ht="18.75">
      <c r="A933" s="91"/>
      <c r="B933" s="244"/>
    </row>
    <row r="934" spans="1:2" ht="18.75">
      <c r="A934" s="91"/>
      <c r="B934" s="244"/>
    </row>
    <row r="935" spans="1:2" ht="18.75">
      <c r="A935" s="91"/>
      <c r="B935" s="244"/>
    </row>
    <row r="936" spans="1:2" ht="18.75">
      <c r="A936" s="91"/>
      <c r="B936" s="244"/>
    </row>
    <row r="937" spans="1:2" ht="18.75">
      <c r="A937" s="91"/>
      <c r="B937" s="244"/>
    </row>
    <row r="938" spans="1:2" ht="18.75">
      <c r="A938" s="91"/>
      <c r="B938" s="244"/>
    </row>
    <row r="939" spans="1:2" ht="18.75">
      <c r="A939" s="91"/>
      <c r="B939" s="244"/>
    </row>
    <row r="940" spans="1:2" ht="18.75">
      <c r="A940" s="91"/>
      <c r="B940" s="244"/>
    </row>
    <row r="941" spans="1:2" ht="18.75">
      <c r="A941" s="91"/>
      <c r="B941" s="244"/>
    </row>
    <row r="942" spans="1:2" ht="18.75">
      <c r="A942" s="91"/>
      <c r="B942" s="244"/>
    </row>
    <row r="943" spans="1:2" ht="18.75">
      <c r="A943" s="91"/>
      <c r="B943" s="244"/>
    </row>
    <row r="944" spans="1:2" ht="18.75">
      <c r="A944" s="91"/>
      <c r="B944" s="244"/>
    </row>
    <row r="945" spans="1:2" ht="18.75">
      <c r="A945" s="91"/>
      <c r="B945" s="244"/>
    </row>
    <row r="946" spans="1:2" ht="18.75">
      <c r="A946" s="91"/>
      <c r="B946" s="244"/>
    </row>
    <row r="947" spans="1:2" ht="18.75">
      <c r="A947" s="91"/>
      <c r="B947" s="244"/>
    </row>
    <row r="948" spans="1:2" ht="18.75">
      <c r="A948" s="91"/>
      <c r="B948" s="244"/>
    </row>
    <row r="949" spans="1:2" ht="18.75">
      <c r="A949" s="91"/>
      <c r="B949" s="244"/>
    </row>
    <row r="950" spans="1:2" ht="18.75">
      <c r="A950" s="91"/>
      <c r="B950" s="244"/>
    </row>
    <row r="951" spans="1:2" ht="18.75">
      <c r="A951" s="91"/>
      <c r="B951" s="244"/>
    </row>
    <row r="952" spans="1:2" ht="18.75">
      <c r="A952" s="91"/>
      <c r="B952" s="244"/>
    </row>
    <row r="953" spans="1:2" ht="18.75">
      <c r="A953" s="91"/>
      <c r="B953" s="244"/>
    </row>
    <row r="954" spans="1:2" ht="18.75">
      <c r="A954" s="91"/>
      <c r="B954" s="244"/>
    </row>
    <row r="955" spans="1:2" ht="18.75">
      <c r="A955" s="91"/>
      <c r="B955" s="244"/>
    </row>
    <row r="956" spans="1:2" ht="18.75">
      <c r="A956" s="91"/>
      <c r="B956" s="244"/>
    </row>
    <row r="957" spans="1:2" ht="18.75">
      <c r="A957" s="91"/>
      <c r="B957" s="244"/>
    </row>
    <row r="958" spans="1:2" ht="18.75">
      <c r="A958" s="91"/>
      <c r="B958" s="244"/>
    </row>
    <row r="959" spans="1:2" ht="18.75">
      <c r="A959" s="91"/>
      <c r="B959" s="244"/>
    </row>
    <row r="960" spans="1:2" ht="18.75">
      <c r="A960" s="91"/>
      <c r="B960" s="244"/>
    </row>
    <row r="961" spans="1:2" ht="18.75">
      <c r="A961" s="91"/>
      <c r="B961" s="244"/>
    </row>
    <row r="962" spans="1:2" ht="18.75">
      <c r="A962" s="91"/>
      <c r="B962" s="244"/>
    </row>
    <row r="963" spans="1:2" ht="18.75">
      <c r="A963" s="91"/>
      <c r="B963" s="244"/>
    </row>
    <row r="964" spans="1:2" ht="18.75">
      <c r="A964" s="91"/>
      <c r="B964" s="244"/>
    </row>
    <row r="965" spans="1:2" ht="18.75">
      <c r="A965" s="91"/>
      <c r="B965" s="244"/>
    </row>
    <row r="966" spans="1:2" ht="18.75">
      <c r="A966" s="91"/>
      <c r="B966" s="244"/>
    </row>
    <row r="967" spans="1:2" ht="18.75">
      <c r="A967" s="91"/>
      <c r="B967" s="244"/>
    </row>
    <row r="968" spans="1:2" ht="18.75">
      <c r="A968" s="91"/>
      <c r="B968" s="244"/>
    </row>
    <row r="969" spans="1:2" ht="18.75">
      <c r="A969" s="91"/>
      <c r="B969" s="244"/>
    </row>
    <row r="970" spans="1:2" ht="18.75">
      <c r="A970" s="91"/>
      <c r="B970" s="244"/>
    </row>
    <row r="971" spans="1:2" ht="18.75">
      <c r="A971" s="91"/>
      <c r="B971" s="244"/>
    </row>
    <row r="972" spans="1:2" ht="18.75">
      <c r="A972" s="91"/>
      <c r="B972" s="244"/>
    </row>
    <row r="973" spans="1:2" ht="18.75">
      <c r="A973" s="91"/>
      <c r="B973" s="244"/>
    </row>
    <row r="974" spans="1:2" ht="18.75">
      <c r="A974" s="91"/>
      <c r="B974" s="244"/>
    </row>
    <row r="975" spans="1:2" ht="18.75">
      <c r="A975" s="91"/>
      <c r="B975" s="244"/>
    </row>
    <row r="976" spans="1:2" ht="18.75">
      <c r="A976" s="91"/>
      <c r="B976" s="244"/>
    </row>
    <row r="977" spans="1:2" ht="18.75">
      <c r="A977" s="91"/>
      <c r="B977" s="244"/>
    </row>
    <row r="978" spans="1:2" ht="18.75">
      <c r="A978" s="91"/>
      <c r="B978" s="244"/>
    </row>
    <row r="979" spans="1:2" ht="18.75">
      <c r="A979" s="91"/>
      <c r="B979" s="244"/>
    </row>
    <row r="980" spans="1:2" ht="18.75">
      <c r="A980" s="91"/>
      <c r="B980" s="244"/>
    </row>
    <row r="981" spans="1:2" ht="18.75">
      <c r="A981" s="91"/>
      <c r="B981" s="244"/>
    </row>
    <row r="982" spans="1:2" ht="18.75">
      <c r="A982" s="91"/>
      <c r="B982" s="244"/>
    </row>
    <row r="983" spans="1:2" ht="18.75">
      <c r="A983" s="91"/>
      <c r="B983" s="244"/>
    </row>
    <row r="984" spans="1:2" ht="18.75">
      <c r="A984" s="91"/>
      <c r="B984" s="244"/>
    </row>
    <row r="985" spans="1:2" ht="18.75">
      <c r="A985" s="91"/>
      <c r="B985" s="244"/>
    </row>
    <row r="986" spans="1:2" ht="18.75">
      <c r="A986" s="91"/>
      <c r="B986" s="244"/>
    </row>
    <row r="987" spans="1:2" ht="18.75">
      <c r="A987" s="91"/>
      <c r="B987" s="244"/>
    </row>
    <row r="988" spans="1:2" ht="18.75">
      <c r="A988" s="91"/>
      <c r="B988" s="244"/>
    </row>
    <row r="989" spans="1:2" ht="18.75">
      <c r="A989" s="91"/>
      <c r="B989" s="244"/>
    </row>
    <row r="990" spans="1:2" ht="18.75">
      <c r="A990" s="91"/>
      <c r="B990" s="244"/>
    </row>
    <row r="991" spans="1:2" ht="18.75">
      <c r="A991" s="91"/>
      <c r="B991" s="244"/>
    </row>
    <row r="992" spans="1:2" ht="18.75">
      <c r="A992" s="91"/>
      <c r="B992" s="244"/>
    </row>
    <row r="993" spans="1:2" ht="18.75">
      <c r="A993" s="91"/>
      <c r="B993" s="244"/>
    </row>
    <row r="994" spans="1:2" ht="18.75">
      <c r="A994" s="91"/>
      <c r="B994" s="244"/>
    </row>
    <row r="995" spans="1:2" ht="18.75">
      <c r="A995" s="91"/>
      <c r="B995" s="244"/>
    </row>
    <row r="996" spans="1:2" ht="18.75">
      <c r="A996" s="91"/>
      <c r="B996" s="244"/>
    </row>
    <row r="997" spans="1:2" ht="18.75">
      <c r="A997" s="91"/>
      <c r="B997" s="244"/>
    </row>
    <row r="998" spans="1:2" ht="18.75">
      <c r="A998" s="91"/>
      <c r="B998" s="244"/>
    </row>
    <row r="999" spans="1:2" ht="18.75">
      <c r="A999" s="91"/>
      <c r="B999" s="244"/>
    </row>
    <row r="1000" spans="1:2" ht="18.75">
      <c r="A1000" s="91"/>
      <c r="B1000" s="244"/>
    </row>
    <row r="1001" spans="1:2" ht="18.75">
      <c r="A1001" s="91"/>
      <c r="B1001" s="244"/>
    </row>
    <row r="1002" spans="1:2" ht="18.75">
      <c r="A1002" s="91"/>
      <c r="B1002" s="244"/>
    </row>
    <row r="1003" spans="1:2" ht="18.75">
      <c r="A1003" s="91"/>
      <c r="B1003" s="244"/>
    </row>
    <row r="1004" spans="1:2" ht="18.75">
      <c r="A1004" s="91"/>
      <c r="B1004" s="244"/>
    </row>
    <row r="1005" spans="1:2" ht="18.75">
      <c r="A1005" s="91"/>
      <c r="B1005" s="244"/>
    </row>
    <row r="1006" spans="1:2" ht="18.75">
      <c r="A1006" s="91"/>
      <c r="B1006" s="244"/>
    </row>
    <row r="1007" spans="1:2" ht="18.75">
      <c r="A1007" s="91"/>
      <c r="B1007" s="244"/>
    </row>
    <row r="1008" spans="1:2" ht="18.75">
      <c r="A1008" s="91"/>
      <c r="B1008" s="244"/>
    </row>
    <row r="1009" spans="1:2" ht="18.75">
      <c r="A1009" s="91"/>
      <c r="B1009" s="244"/>
    </row>
    <row r="1010" spans="1:2" ht="18.75">
      <c r="A1010" s="91"/>
      <c r="B1010" s="244"/>
    </row>
    <row r="1011" spans="1:2" ht="18.75">
      <c r="A1011" s="91"/>
      <c r="B1011" s="244"/>
    </row>
    <row r="1012" spans="1:2" ht="18.75">
      <c r="A1012" s="91"/>
      <c r="B1012" s="244"/>
    </row>
    <row r="1013" spans="1:2" ht="18.75">
      <c r="A1013" s="91"/>
      <c r="B1013" s="244"/>
    </row>
    <row r="1014" spans="1:2" ht="18.75">
      <c r="A1014" s="91"/>
      <c r="B1014" s="244"/>
    </row>
    <row r="1015" spans="1:2" ht="18.75">
      <c r="A1015" s="91"/>
      <c r="B1015" s="244"/>
    </row>
    <row r="1016" spans="1:2" ht="18.75">
      <c r="A1016" s="91"/>
      <c r="B1016" s="244"/>
    </row>
    <row r="1017" spans="1:2" ht="18.75">
      <c r="A1017" s="91"/>
      <c r="B1017" s="244"/>
    </row>
    <row r="1018" spans="1:2" ht="18.75">
      <c r="A1018" s="91"/>
      <c r="B1018" s="244"/>
    </row>
    <row r="1019" spans="1:2" ht="18.75">
      <c r="A1019" s="91"/>
      <c r="B1019" s="244"/>
    </row>
    <row r="1020" spans="1:2" ht="18.75">
      <c r="A1020" s="91"/>
      <c r="B1020" s="244"/>
    </row>
    <row r="1021" spans="1:2" ht="18.75">
      <c r="A1021" s="91"/>
      <c r="B1021" s="244"/>
    </row>
    <row r="1022" spans="1:2" ht="18.75">
      <c r="A1022" s="91"/>
      <c r="B1022" s="244"/>
    </row>
    <row r="1023" spans="1:2" ht="18.75">
      <c r="A1023" s="91"/>
      <c r="B1023" s="244"/>
    </row>
    <row r="1024" spans="1:2" ht="18.75">
      <c r="A1024" s="91"/>
      <c r="B1024" s="244"/>
    </row>
    <row r="1025" spans="1:2" ht="18.75">
      <c r="A1025" s="91"/>
      <c r="B1025" s="244"/>
    </row>
    <row r="1026" spans="1:2" ht="18.75">
      <c r="A1026" s="91"/>
      <c r="B1026" s="244"/>
    </row>
    <row r="1027" spans="1:2" ht="18.75">
      <c r="A1027" s="91"/>
      <c r="B1027" s="244"/>
    </row>
    <row r="1028" spans="1:2" ht="18.75">
      <c r="A1028" s="91"/>
      <c r="B1028" s="244"/>
    </row>
    <row r="1029" spans="1:2" ht="18.75">
      <c r="A1029" s="91"/>
      <c r="B1029" s="244"/>
    </row>
    <row r="1030" spans="1:2" ht="18.75">
      <c r="A1030" s="91"/>
      <c r="B1030" s="244"/>
    </row>
    <row r="1031" spans="1:2" ht="18.75">
      <c r="A1031" s="91"/>
      <c r="B1031" s="244"/>
    </row>
    <row r="1032" spans="1:2" ht="18.75">
      <c r="A1032" s="91"/>
      <c r="B1032" s="244"/>
    </row>
    <row r="1033" spans="1:2" ht="18.75">
      <c r="A1033" s="91"/>
      <c r="B1033" s="244"/>
    </row>
    <row r="1034" spans="1:2" ht="18.75">
      <c r="A1034" s="91"/>
      <c r="B1034" s="244"/>
    </row>
    <row r="1035" spans="1:2" ht="18.75">
      <c r="A1035" s="91"/>
      <c r="B1035" s="244"/>
    </row>
    <row r="1036" spans="1:2" ht="18.75">
      <c r="A1036" s="91"/>
      <c r="B1036" s="244"/>
    </row>
    <row r="1037" spans="1:2" ht="18.75">
      <c r="A1037" s="91"/>
      <c r="B1037" s="244"/>
    </row>
    <row r="1038" spans="1:2" ht="18.75">
      <c r="A1038" s="91"/>
      <c r="B1038" s="244"/>
    </row>
    <row r="1039" spans="1:2" ht="18.75">
      <c r="A1039" s="91"/>
      <c r="B1039" s="244"/>
    </row>
    <row r="1040" spans="1:2" ht="18.75">
      <c r="A1040" s="91"/>
      <c r="B1040" s="244"/>
    </row>
    <row r="1041" spans="1:2" ht="18.75">
      <c r="A1041" s="91"/>
      <c r="B1041" s="244"/>
    </row>
    <row r="1042" spans="1:2" ht="18.75">
      <c r="A1042" s="91"/>
      <c r="B1042" s="244"/>
    </row>
    <row r="1043" spans="1:2" ht="18.75">
      <c r="A1043" s="91"/>
      <c r="B1043" s="244"/>
    </row>
    <row r="1044" spans="1:2" ht="18.75">
      <c r="A1044" s="91"/>
      <c r="B1044" s="244"/>
    </row>
    <row r="1045" spans="1:2" ht="18.75">
      <c r="A1045" s="91"/>
      <c r="B1045" s="244"/>
    </row>
    <row r="1046" spans="1:2" ht="18.75">
      <c r="A1046" s="91"/>
      <c r="B1046" s="244"/>
    </row>
    <row r="1047" spans="1:2" ht="18.75">
      <c r="A1047" s="91"/>
      <c r="B1047" s="244"/>
    </row>
    <row r="1048" spans="1:2" ht="18.75">
      <c r="A1048" s="91"/>
      <c r="B1048" s="244"/>
    </row>
    <row r="1049" spans="1:2" ht="18.75">
      <c r="A1049" s="91"/>
      <c r="B1049" s="244"/>
    </row>
    <row r="1050" spans="1:2" ht="18.75">
      <c r="A1050" s="91"/>
      <c r="B1050" s="244"/>
    </row>
    <row r="1051" spans="1:2" ht="18.75">
      <c r="A1051" s="1"/>
      <c r="B1051" s="244"/>
    </row>
    <row r="1052" spans="1:2" ht="18.75">
      <c r="A1052" s="1"/>
      <c r="B1052" s="244"/>
    </row>
    <row r="1053" spans="1:2" ht="18.75">
      <c r="A1053" s="1"/>
      <c r="B1053" s="244"/>
    </row>
    <row r="1054" spans="1:2" ht="18.75">
      <c r="A1054" s="1"/>
      <c r="B1054" s="244"/>
    </row>
    <row r="1055" spans="1:2" ht="18.75">
      <c r="A1055" s="1"/>
      <c r="B1055" s="244"/>
    </row>
    <row r="1056" spans="1:2" ht="18.75">
      <c r="A1056" s="1"/>
      <c r="B1056" s="244"/>
    </row>
    <row r="1057" spans="1:2" ht="18.75">
      <c r="A1057" s="1"/>
      <c r="B1057" s="244"/>
    </row>
    <row r="1058" spans="1:2" ht="18.75">
      <c r="A1058" s="1"/>
      <c r="B1058" s="244"/>
    </row>
    <row r="1059" spans="1:2" ht="18.75">
      <c r="A1059" s="1"/>
      <c r="B1059" s="244"/>
    </row>
    <row r="1060" spans="1:2" ht="18.75">
      <c r="A1060" s="1"/>
      <c r="B1060" s="244"/>
    </row>
    <row r="1061" spans="1:2" ht="18.75">
      <c r="A1061" s="1"/>
      <c r="B1061" s="244"/>
    </row>
    <row r="1062" spans="1:2" ht="18.75">
      <c r="A1062" s="1"/>
      <c r="B1062" s="244"/>
    </row>
    <row r="1063" spans="1:2" ht="18.75">
      <c r="A1063" s="1"/>
      <c r="B1063" s="244"/>
    </row>
    <row r="1064" spans="1:2" ht="18.75">
      <c r="A1064" s="1"/>
      <c r="B1064" s="244"/>
    </row>
    <row r="1065" spans="1:2" ht="18.75">
      <c r="A1065" s="1"/>
      <c r="B1065" s="244"/>
    </row>
    <row r="1066" spans="1:2" ht="18.75">
      <c r="A1066" s="1"/>
      <c r="B1066" s="244"/>
    </row>
    <row r="1067" spans="1:2" ht="18.75">
      <c r="A1067" s="1"/>
      <c r="B1067" s="244"/>
    </row>
    <row r="1068" spans="1:2" ht="18.75">
      <c r="A1068" s="1"/>
      <c r="B1068" s="244"/>
    </row>
    <row r="1069" spans="1:2" ht="18.75">
      <c r="A1069" s="1"/>
      <c r="B1069" s="244"/>
    </row>
    <row r="1070" spans="1:2" ht="18.75">
      <c r="A1070" s="1"/>
      <c r="B1070" s="244"/>
    </row>
    <row r="1071" spans="1:2" ht="18.75">
      <c r="A1071" s="1"/>
      <c r="B1071" s="244"/>
    </row>
    <row r="1072" spans="1:2" ht="18.75">
      <c r="A1072" s="1"/>
      <c r="B1072" s="244"/>
    </row>
    <row r="1073" spans="1:2" ht="18.75">
      <c r="A1073" s="1"/>
      <c r="B1073" s="244"/>
    </row>
    <row r="1074" spans="1:2" ht="18.75">
      <c r="A1074" s="1"/>
      <c r="B1074" s="244"/>
    </row>
    <row r="1075" spans="1:2" ht="18.75">
      <c r="A1075" s="1"/>
      <c r="B1075" s="244"/>
    </row>
    <row r="1076" spans="1:2" ht="18.75">
      <c r="A1076" s="1"/>
      <c r="B1076" s="244"/>
    </row>
    <row r="1077" spans="1:2" ht="18.75">
      <c r="A1077" s="1"/>
      <c r="B1077" s="244"/>
    </row>
    <row r="1078" spans="1:2" ht="18.75">
      <c r="A1078" s="1"/>
      <c r="B1078" s="244"/>
    </row>
    <row r="1079" spans="1:2" ht="18.75">
      <c r="A1079" s="1"/>
      <c r="B1079" s="244"/>
    </row>
    <row r="1080" spans="1:2" ht="18.75">
      <c r="A1080" s="1"/>
      <c r="B1080" s="244"/>
    </row>
    <row r="1081" spans="1:2" ht="18.75">
      <c r="A1081" s="1"/>
      <c r="B1081" s="244"/>
    </row>
    <row r="1082" spans="1:2" ht="18.75">
      <c r="A1082" s="1"/>
      <c r="B1082" s="244"/>
    </row>
    <row r="1083" spans="1:2" ht="18.75">
      <c r="A1083" s="1"/>
      <c r="B1083" s="244"/>
    </row>
    <row r="1084" spans="1:2" ht="18.75">
      <c r="A1084" s="1"/>
      <c r="B1084" s="244"/>
    </row>
    <row r="1085" spans="1:2" ht="18.75">
      <c r="A1085" s="1"/>
      <c r="B1085" s="244"/>
    </row>
    <row r="1086" spans="1:2" ht="18.75">
      <c r="A1086" s="1"/>
      <c r="B1086" s="244"/>
    </row>
    <row r="1087" spans="1:2" ht="18.75">
      <c r="A1087" s="1"/>
      <c r="B1087" s="244"/>
    </row>
    <row r="1088" spans="1:2" ht="18.75">
      <c r="A1088" s="1"/>
      <c r="B1088" s="244"/>
    </row>
    <row r="1089" spans="1:2" ht="18.75">
      <c r="A1089" s="1"/>
      <c r="B1089" s="244"/>
    </row>
    <row r="1090" spans="1:2" ht="18.75">
      <c r="A1090" s="1"/>
      <c r="B1090" s="244"/>
    </row>
    <row r="1091" spans="1:2" ht="18.75">
      <c r="A1091" s="1"/>
      <c r="B1091" s="244"/>
    </row>
    <row r="1092" spans="1:2" ht="18.75">
      <c r="A1092" s="1"/>
      <c r="B1092" s="244"/>
    </row>
    <row r="1093" spans="1:2" ht="18.75">
      <c r="A1093" s="1"/>
      <c r="B1093" s="244"/>
    </row>
    <row r="1094" spans="1:2" ht="18.75">
      <c r="A1094" s="1"/>
      <c r="B1094" s="244"/>
    </row>
    <row r="1095" spans="1:2" ht="18.75">
      <c r="A1095" s="1"/>
      <c r="B1095" s="244"/>
    </row>
    <row r="1096" spans="1:2" ht="18.75">
      <c r="A1096" s="1"/>
      <c r="B1096" s="244"/>
    </row>
    <row r="1097" spans="1:2" ht="18.75">
      <c r="A1097" s="1"/>
      <c r="B1097" s="244"/>
    </row>
    <row r="1098" spans="1:2" ht="18.75">
      <c r="A1098" s="1"/>
      <c r="B1098" s="244"/>
    </row>
    <row r="1099" spans="1:2" ht="18.75">
      <c r="A1099" s="1"/>
      <c r="B1099" s="244"/>
    </row>
    <row r="1100" spans="1:2" ht="18.75">
      <c r="A1100" s="1"/>
      <c r="B1100" s="244"/>
    </row>
    <row r="1101" spans="1:2" ht="18.75">
      <c r="A1101" s="1"/>
      <c r="B1101" s="244"/>
    </row>
    <row r="1102" spans="1:2" ht="18.75">
      <c r="A1102" s="1"/>
      <c r="B1102" s="244"/>
    </row>
    <row r="1103" spans="1:2" ht="18.75">
      <c r="A1103" s="1"/>
      <c r="B1103" s="244"/>
    </row>
    <row r="1104" spans="1:2" ht="18.75">
      <c r="A1104" s="1"/>
      <c r="B1104" s="244"/>
    </row>
    <row r="1105" spans="1:2" ht="18.75">
      <c r="A1105" s="1"/>
      <c r="B1105" s="244"/>
    </row>
    <row r="1106" spans="1:2" ht="18.75">
      <c r="A1106" s="1"/>
      <c r="B1106" s="244"/>
    </row>
    <row r="1107" spans="1:2" ht="18.75">
      <c r="A1107" s="1"/>
      <c r="B1107" s="244"/>
    </row>
    <row r="1108" spans="1:2" ht="18.75">
      <c r="A1108" s="1"/>
      <c r="B1108" s="244"/>
    </row>
    <row r="1109" spans="1:2" ht="18.75">
      <c r="A1109" s="1"/>
      <c r="B1109" s="244"/>
    </row>
    <row r="1110" spans="1:2" ht="18.75">
      <c r="A1110" s="1"/>
      <c r="B1110" s="244"/>
    </row>
    <row r="1111" spans="1:2" ht="18.75">
      <c r="A1111" s="1"/>
      <c r="B1111" s="244"/>
    </row>
    <row r="1112" spans="1:2" ht="18.75">
      <c r="A1112" s="1"/>
      <c r="B1112" s="244"/>
    </row>
    <row r="1113" spans="1:2" ht="18.75">
      <c r="A1113" s="1"/>
      <c r="B1113" s="244"/>
    </row>
    <row r="1114" spans="1:2" ht="18.75">
      <c r="A1114" s="1"/>
      <c r="B1114" s="244"/>
    </row>
    <row r="1115" spans="1:2" ht="18.75">
      <c r="A1115" s="1"/>
      <c r="B1115" s="244"/>
    </row>
    <row r="1116" spans="1:2" ht="18.75">
      <c r="A1116" s="1"/>
      <c r="B1116" s="244"/>
    </row>
    <row r="1117" spans="1:2" ht="18.75">
      <c r="A1117" s="1"/>
      <c r="B1117" s="244"/>
    </row>
    <row r="1118" spans="1:2" ht="18.75">
      <c r="A1118" s="1"/>
      <c r="B1118" s="244"/>
    </row>
    <row r="1119" spans="1:2" ht="18.75">
      <c r="A1119" s="1"/>
      <c r="B1119" s="244"/>
    </row>
    <row r="1120" spans="1:2" ht="18.75">
      <c r="A1120" s="1"/>
      <c r="B1120" s="244"/>
    </row>
    <row r="1121" spans="1:2" ht="18.75">
      <c r="A1121" s="1"/>
      <c r="B1121" s="244"/>
    </row>
    <row r="1122" spans="1:2" ht="18.75">
      <c r="A1122" s="1"/>
      <c r="B1122" s="244"/>
    </row>
    <row r="1123" spans="1:2" ht="18.75">
      <c r="A1123" s="1"/>
      <c r="B1123" s="244"/>
    </row>
    <row r="1124" spans="1:2" ht="18.75">
      <c r="A1124" s="1"/>
      <c r="B1124" s="244"/>
    </row>
    <row r="1125" spans="1:2" ht="18.75">
      <c r="A1125" s="1"/>
      <c r="B1125" s="244"/>
    </row>
    <row r="1126" spans="1:2" ht="18.75">
      <c r="A1126" s="1"/>
      <c r="B1126" s="244"/>
    </row>
    <row r="1127" spans="1:2" ht="18.75">
      <c r="A1127" s="1"/>
      <c r="B1127" s="244"/>
    </row>
    <row r="1128" spans="1:2" ht="18.75">
      <c r="A1128" s="1"/>
      <c r="B1128" s="244"/>
    </row>
    <row r="1129" spans="1:2" ht="18.75">
      <c r="A1129" s="1"/>
      <c r="B1129" s="244"/>
    </row>
    <row r="1130" spans="1:2" ht="18.75">
      <c r="A1130" s="1"/>
      <c r="B1130" s="244"/>
    </row>
    <row r="1131" spans="1:2" ht="18.75">
      <c r="A1131" s="1"/>
      <c r="B1131" s="244"/>
    </row>
    <row r="1132" spans="1:2" ht="18.75">
      <c r="A1132" s="1"/>
      <c r="B1132" s="244"/>
    </row>
    <row r="1133" spans="1:2" ht="18.75">
      <c r="A1133" s="1"/>
      <c r="B1133" s="244"/>
    </row>
    <row r="1134" spans="1:2" ht="18.75">
      <c r="A1134" s="1"/>
      <c r="B1134" s="244"/>
    </row>
    <row r="1135" spans="1:2" ht="18.75">
      <c r="A1135" s="1"/>
      <c r="B1135" s="244"/>
    </row>
    <row r="1136" spans="1:2" ht="18.75">
      <c r="A1136" s="1"/>
      <c r="B1136" s="244"/>
    </row>
    <row r="1137" spans="1:2" ht="18.75">
      <c r="A1137" s="1"/>
      <c r="B1137" s="244"/>
    </row>
    <row r="1138" spans="1:2" ht="18.75">
      <c r="A1138" s="1"/>
      <c r="B1138" s="244"/>
    </row>
    <row r="1139" spans="1:2" ht="18.75">
      <c r="A1139" s="1"/>
      <c r="B1139" s="244"/>
    </row>
    <row r="1140" spans="1:2" ht="18.75">
      <c r="A1140" s="1"/>
      <c r="B1140" s="244"/>
    </row>
    <row r="1141" spans="1:2" ht="18.75">
      <c r="A1141" s="1"/>
      <c r="B1141" s="244"/>
    </row>
    <row r="1142" spans="1:2" ht="18.75">
      <c r="A1142" s="1"/>
      <c r="B1142" s="244"/>
    </row>
    <row r="1143" spans="1:2" ht="18.75">
      <c r="A1143" s="1"/>
      <c r="B1143" s="244"/>
    </row>
    <row r="1144" spans="1:2" ht="18.75">
      <c r="A1144" s="1"/>
      <c r="B1144" s="244"/>
    </row>
    <row r="1145" spans="1:2" ht="18.75">
      <c r="A1145" s="1"/>
      <c r="B1145" s="244"/>
    </row>
    <row r="1146" spans="1:2" ht="18.75">
      <c r="A1146" s="1"/>
      <c r="B1146" s="244"/>
    </row>
    <row r="1147" spans="1:2" ht="18.75">
      <c r="A1147" s="1"/>
      <c r="B1147" s="244"/>
    </row>
    <row r="1148" spans="1:2" ht="18.75">
      <c r="A1148" s="1"/>
      <c r="B1148" s="244"/>
    </row>
    <row r="1149" spans="1:2" ht="18.75">
      <c r="A1149" s="1"/>
      <c r="B1149" s="244"/>
    </row>
    <row r="1150" spans="1:2" ht="18.75">
      <c r="A1150" s="1"/>
      <c r="B1150" s="244"/>
    </row>
    <row r="1151" spans="1:2" ht="18.75">
      <c r="A1151" s="1"/>
      <c r="B1151" s="244"/>
    </row>
    <row r="1152" spans="1:2" ht="18.75">
      <c r="A1152" s="1"/>
      <c r="B1152" s="244"/>
    </row>
    <row r="1153" spans="1:2" ht="18.75">
      <c r="A1153" s="1"/>
      <c r="B1153" s="244"/>
    </row>
    <row r="1154" spans="1:2" ht="18.75">
      <c r="A1154" s="1"/>
      <c r="B1154" s="244"/>
    </row>
    <row r="1155" spans="1:2" ht="18.75">
      <c r="A1155" s="1"/>
      <c r="B1155" s="244"/>
    </row>
    <row r="1156" spans="1:2" ht="18.75">
      <c r="A1156" s="1"/>
      <c r="B1156" s="244"/>
    </row>
    <row r="1157" spans="1:2" ht="18.75">
      <c r="A1157" s="1"/>
      <c r="B1157" s="244"/>
    </row>
    <row r="1158" spans="1:2" ht="18.75">
      <c r="A1158" s="1"/>
      <c r="B1158" s="244"/>
    </row>
    <row r="1159" spans="1:2" ht="18.75">
      <c r="A1159" s="1"/>
      <c r="B1159" s="244"/>
    </row>
    <row r="1160" spans="1:2" ht="18.75">
      <c r="A1160" s="1"/>
      <c r="B1160" s="244"/>
    </row>
    <row r="1161" spans="1:2" ht="18.75">
      <c r="A1161" s="1"/>
      <c r="B1161" s="244"/>
    </row>
    <row r="1162" spans="1:2" ht="18.75">
      <c r="A1162" s="1"/>
      <c r="B1162" s="244"/>
    </row>
    <row r="1163" spans="1:2" ht="18.75">
      <c r="A1163" s="1"/>
      <c r="B1163" s="244"/>
    </row>
    <row r="1164" spans="1:2" ht="18.75">
      <c r="A1164" s="1"/>
      <c r="B1164" s="244"/>
    </row>
    <row r="1165" spans="1:2" ht="18.75">
      <c r="A1165" s="1"/>
      <c r="B1165" s="244"/>
    </row>
    <row r="1166" spans="1:2" ht="18.75">
      <c r="A1166" s="1"/>
      <c r="B1166" s="244"/>
    </row>
    <row r="1167" spans="1:2" ht="18.75">
      <c r="A1167" s="1"/>
      <c r="B1167" s="244"/>
    </row>
    <row r="1168" spans="1:2" ht="18.75">
      <c r="A1168" s="1"/>
      <c r="B1168" s="244"/>
    </row>
    <row r="1169" spans="1:2" ht="18.75">
      <c r="A1169" s="1"/>
      <c r="B1169" s="244"/>
    </row>
    <row r="1170" spans="1:2" ht="18.75">
      <c r="A1170" s="1"/>
      <c r="B1170" s="244"/>
    </row>
    <row r="1171" spans="1:2" ht="18.75">
      <c r="A1171" s="1"/>
      <c r="B1171" s="244"/>
    </row>
    <row r="1172" spans="1:2" ht="18.75">
      <c r="A1172" s="1"/>
      <c r="B1172" s="244"/>
    </row>
    <row r="1173" spans="1:2" ht="18.75">
      <c r="A1173" s="1"/>
      <c r="B1173" s="244"/>
    </row>
    <row r="1174" spans="1:2" ht="18.75">
      <c r="A1174" s="1"/>
      <c r="B1174" s="244"/>
    </row>
    <row r="1175" spans="1:2" ht="18.75">
      <c r="A1175" s="1"/>
      <c r="B1175" s="244"/>
    </row>
    <row r="1176" spans="1:2" ht="18.75">
      <c r="A1176" s="1"/>
      <c r="B1176" s="244"/>
    </row>
    <row r="1177" spans="1:2" ht="18.75">
      <c r="A1177" s="1"/>
      <c r="B1177" s="244"/>
    </row>
    <row r="1178" spans="1:2" ht="18.75">
      <c r="A1178" s="1"/>
      <c r="B1178" s="244"/>
    </row>
    <row r="1179" spans="1:2" ht="18.75">
      <c r="A1179" s="1"/>
      <c r="B1179" s="244"/>
    </row>
    <row r="1180" spans="1:2" ht="18.75">
      <c r="A1180" s="1"/>
      <c r="B1180" s="244"/>
    </row>
    <row r="1181" spans="1:2" ht="18.75">
      <c r="A1181" s="1"/>
      <c r="B1181" s="244"/>
    </row>
    <row r="1182" spans="1:2" ht="18.75">
      <c r="A1182" s="1"/>
      <c r="B1182" s="244"/>
    </row>
    <row r="1183" spans="1:2" ht="18.75">
      <c r="A1183" s="1"/>
      <c r="B1183" s="244"/>
    </row>
    <row r="1184" spans="1:2" ht="18.75">
      <c r="A1184" s="1"/>
      <c r="B1184" s="244"/>
    </row>
    <row r="1185" spans="1:2" ht="18.75">
      <c r="A1185" s="1"/>
      <c r="B1185" s="244"/>
    </row>
    <row r="1186" spans="1:2" ht="18.75">
      <c r="A1186" s="1"/>
      <c r="B1186" s="244"/>
    </row>
    <row r="1187" spans="1:2" ht="18.75">
      <c r="A1187" s="1"/>
      <c r="B1187" s="244"/>
    </row>
    <row r="1188" spans="1:2" ht="18.75">
      <c r="A1188" s="1"/>
      <c r="B1188" s="244"/>
    </row>
    <row r="1189" spans="1:2" ht="18.75">
      <c r="A1189" s="1"/>
      <c r="B1189" s="244"/>
    </row>
    <row r="1190" spans="1:2" ht="18.75">
      <c r="A1190" s="1"/>
      <c r="B1190" s="244"/>
    </row>
    <row r="1191" spans="1:2" ht="18.75">
      <c r="A1191" s="1"/>
      <c r="B1191" s="244"/>
    </row>
    <row r="1192" spans="1:2" ht="18.75">
      <c r="A1192" s="1"/>
      <c r="B1192" s="244"/>
    </row>
    <row r="1193" spans="1:2" ht="18.75">
      <c r="A1193" s="1"/>
      <c r="B1193" s="244"/>
    </row>
    <row r="1194" spans="1:2" ht="18.75">
      <c r="A1194" s="1"/>
      <c r="B1194" s="244"/>
    </row>
    <row r="1195" spans="1:2" ht="18.75">
      <c r="A1195" s="1"/>
      <c r="B1195" s="244"/>
    </row>
    <row r="1196" spans="1:2" ht="18.75">
      <c r="A1196" s="1"/>
      <c r="B1196" s="244"/>
    </row>
    <row r="1197" spans="1:2" ht="18.75">
      <c r="A1197" s="1"/>
      <c r="B1197" s="244"/>
    </row>
    <row r="1198" spans="1:2" ht="18.75">
      <c r="A1198" s="1"/>
      <c r="B1198" s="244"/>
    </row>
    <row r="1199" spans="1:2" ht="18.75">
      <c r="A1199" s="1"/>
      <c r="B1199" s="244"/>
    </row>
    <row r="1200" spans="1:2" ht="18.75">
      <c r="A1200" s="1"/>
      <c r="B1200" s="244"/>
    </row>
    <row r="1201" spans="1:2" ht="18.75">
      <c r="A1201" s="1"/>
      <c r="B1201" s="244"/>
    </row>
    <row r="1202" spans="1:2" ht="18.75">
      <c r="A1202" s="1"/>
      <c r="B1202" s="244"/>
    </row>
    <row r="1203" spans="1:2" ht="18.75">
      <c r="A1203" s="1"/>
      <c r="B1203" s="244"/>
    </row>
    <row r="1204" spans="1:2" ht="18.75">
      <c r="A1204" s="1"/>
      <c r="B1204" s="244"/>
    </row>
    <row r="1205" spans="1:2" ht="18.75">
      <c r="A1205" s="1"/>
      <c r="B1205" s="244"/>
    </row>
    <row r="1206" spans="1:2" ht="18.75">
      <c r="A1206" s="1"/>
      <c r="B1206" s="244"/>
    </row>
    <row r="1207" spans="1:2" ht="18.75">
      <c r="A1207" s="1"/>
      <c r="B1207" s="244"/>
    </row>
    <row r="1208" spans="1:2" ht="18.75">
      <c r="A1208" s="1"/>
      <c r="B1208" s="244"/>
    </row>
    <row r="1209" spans="1:2" ht="18.75">
      <c r="A1209" s="1"/>
      <c r="B1209" s="244"/>
    </row>
    <row r="1210" spans="1:2" ht="18.75">
      <c r="A1210" s="1"/>
      <c r="B1210" s="244"/>
    </row>
    <row r="1211" spans="1:2" ht="18.75">
      <c r="A1211" s="1"/>
      <c r="B1211" s="244"/>
    </row>
    <row r="1212" spans="1:2" ht="18.75">
      <c r="A1212" s="1"/>
      <c r="B1212" s="244"/>
    </row>
    <row r="1213" spans="1:2" ht="18.75">
      <c r="A1213" s="1"/>
      <c r="B1213" s="244"/>
    </row>
    <row r="1214" spans="1:2" ht="18.75">
      <c r="A1214" s="1"/>
      <c r="B1214" s="244"/>
    </row>
    <row r="1215" spans="1:2" ht="18.75">
      <c r="A1215" s="1"/>
      <c r="B1215" s="244"/>
    </row>
    <row r="1216" spans="1:2" ht="18.75">
      <c r="A1216" s="1"/>
      <c r="B1216" s="244"/>
    </row>
    <row r="1217" spans="1:2" ht="18.75">
      <c r="A1217" s="1"/>
      <c r="B1217" s="244"/>
    </row>
    <row r="1218" spans="1:2" ht="18.75">
      <c r="A1218" s="1"/>
      <c r="B1218" s="244"/>
    </row>
    <row r="1219" spans="1:2" ht="18.75">
      <c r="A1219" s="1"/>
      <c r="B1219" s="244"/>
    </row>
    <row r="1220" spans="1:2" ht="18.75">
      <c r="A1220" s="1"/>
      <c r="B1220" s="244"/>
    </row>
    <row r="1221" spans="1:2" ht="18.75">
      <c r="A1221" s="1"/>
      <c r="B1221" s="244"/>
    </row>
    <row r="1222" spans="1:2" ht="18.75">
      <c r="A1222" s="1"/>
      <c r="B1222" s="244"/>
    </row>
    <row r="1223" spans="1:2" ht="18.75">
      <c r="A1223" s="1"/>
      <c r="B1223" s="244"/>
    </row>
    <row r="1224" spans="1:2" ht="18.75">
      <c r="A1224" s="1"/>
      <c r="B1224" s="244"/>
    </row>
    <row r="1225" spans="1:2" ht="18.75">
      <c r="A1225" s="1"/>
      <c r="B1225" s="244"/>
    </row>
    <row r="1226" spans="1:2" ht="18.75">
      <c r="A1226" s="1"/>
      <c r="B1226" s="244"/>
    </row>
    <row r="1227" spans="1:2" ht="18.75">
      <c r="A1227" s="1"/>
      <c r="B1227" s="244"/>
    </row>
    <row r="1228" spans="1:2" ht="18.75">
      <c r="A1228" s="1"/>
      <c r="B1228" s="244"/>
    </row>
    <row r="1229" spans="1:2" ht="18.75">
      <c r="A1229" s="1"/>
      <c r="B1229" s="244"/>
    </row>
    <row r="1230" spans="1:2" ht="18.75">
      <c r="A1230" s="1"/>
      <c r="B1230" s="244"/>
    </row>
    <row r="1231" spans="1:2" ht="18.75">
      <c r="A1231" s="1"/>
      <c r="B1231" s="244"/>
    </row>
    <row r="1232" spans="1:2" ht="18.75">
      <c r="A1232" s="1"/>
      <c r="B1232" s="244"/>
    </row>
    <row r="1233" spans="1:2" ht="18.75">
      <c r="A1233" s="1"/>
      <c r="B1233" s="244"/>
    </row>
    <row r="1234" spans="1:2" ht="18.75">
      <c r="A1234" s="1"/>
      <c r="B1234" s="244"/>
    </row>
    <row r="1235" spans="1:2" ht="18.75">
      <c r="A1235" s="1"/>
      <c r="B1235" s="244"/>
    </row>
    <row r="1236" spans="1:2" ht="18.75">
      <c r="A1236" s="1"/>
      <c r="B1236" s="244"/>
    </row>
    <row r="1237" spans="1:2" ht="18.75">
      <c r="A1237" s="1"/>
      <c r="B1237" s="244"/>
    </row>
    <row r="1238" spans="1:2" ht="18.75">
      <c r="A1238" s="1"/>
      <c r="B1238" s="244"/>
    </row>
    <row r="1239" spans="1:2" ht="18.75">
      <c r="A1239" s="1"/>
      <c r="B1239" s="244"/>
    </row>
    <row r="1240" spans="1:2" ht="18.75">
      <c r="A1240" s="1"/>
      <c r="B1240" s="244"/>
    </row>
    <row r="1241" spans="1:2" ht="18.75">
      <c r="A1241" s="1"/>
      <c r="B1241" s="244"/>
    </row>
    <row r="1242" spans="1:2" ht="18.75">
      <c r="A1242" s="1"/>
      <c r="B1242" s="244"/>
    </row>
    <row r="1243" spans="1:2" ht="18.75">
      <c r="A1243" s="1"/>
      <c r="B1243" s="244"/>
    </row>
    <row r="1244" spans="1:2" ht="18.75">
      <c r="A1244" s="1"/>
      <c r="B1244" s="244"/>
    </row>
    <row r="1245" spans="1:2" ht="18.75">
      <c r="A1245" s="1"/>
      <c r="B1245" s="244"/>
    </row>
    <row r="1246" spans="1:2" ht="18.75">
      <c r="A1246" s="1"/>
      <c r="B1246" s="244"/>
    </row>
    <row r="1247" spans="1:2" ht="18.75">
      <c r="A1247" s="1"/>
      <c r="B1247" s="244"/>
    </row>
    <row r="1248" spans="1:2" ht="18.75">
      <c r="A1248" s="1"/>
      <c r="B1248" s="244"/>
    </row>
    <row r="1249" spans="1:2" ht="18.75">
      <c r="A1249" s="1"/>
      <c r="B1249" s="244"/>
    </row>
    <row r="1250" spans="1:2" ht="18.75">
      <c r="A1250" s="1"/>
      <c r="B1250" s="244"/>
    </row>
    <row r="1251" spans="1:2" ht="18.75">
      <c r="A1251" s="1"/>
      <c r="B1251" s="244"/>
    </row>
    <row r="1252" spans="1:2" ht="18.75">
      <c r="A1252" s="1"/>
      <c r="B1252" s="244"/>
    </row>
    <row r="1253" spans="1:2" ht="18.75">
      <c r="A1253" s="1"/>
      <c r="B1253" s="244"/>
    </row>
    <row r="1254" spans="1:2" ht="18.75">
      <c r="A1254" s="1"/>
      <c r="B1254" s="244"/>
    </row>
    <row r="1255" spans="1:2" ht="18.75">
      <c r="A1255" s="1"/>
      <c r="B1255" s="244"/>
    </row>
    <row r="1256" spans="1:2" ht="18.75">
      <c r="A1256" s="1"/>
      <c r="B1256" s="244"/>
    </row>
    <row r="1257" spans="1:2" ht="18.75">
      <c r="A1257" s="1"/>
      <c r="B1257" s="244"/>
    </row>
    <row r="1258" spans="1:2" ht="18.75">
      <c r="A1258" s="1"/>
      <c r="B1258" s="244"/>
    </row>
    <row r="1259" spans="1:2" ht="18.75">
      <c r="A1259" s="1"/>
      <c r="B1259" s="244"/>
    </row>
    <row r="1260" spans="1:2" ht="18.75">
      <c r="A1260" s="1"/>
      <c r="B1260" s="244"/>
    </row>
    <row r="1261" spans="1:2" ht="18.75">
      <c r="A1261" s="1"/>
      <c r="B1261" s="244"/>
    </row>
    <row r="1262" spans="1:2" ht="18.75">
      <c r="A1262" s="1"/>
      <c r="B1262" s="244"/>
    </row>
    <row r="1263" spans="1:2" ht="18.75">
      <c r="A1263" s="1"/>
      <c r="B1263" s="244"/>
    </row>
    <row r="1264" spans="1:2" ht="18.75">
      <c r="A1264" s="1"/>
      <c r="B1264" s="244"/>
    </row>
    <row r="1265" spans="1:2" ht="18.75">
      <c r="A1265" s="1"/>
      <c r="B1265" s="244"/>
    </row>
    <row r="1266" spans="1:2" ht="18.75">
      <c r="A1266" s="1"/>
      <c r="B1266" s="244"/>
    </row>
    <row r="1267" spans="1:2" ht="18.75">
      <c r="A1267" s="1"/>
      <c r="B1267" s="244"/>
    </row>
    <row r="1268" spans="1:2" ht="18.75">
      <c r="A1268" s="1"/>
      <c r="B1268" s="244"/>
    </row>
    <row r="1269" spans="1:2" ht="18.75">
      <c r="A1269" s="1"/>
      <c r="B1269" s="244"/>
    </row>
    <row r="1270" spans="1:2" ht="18.75">
      <c r="A1270" s="1"/>
      <c r="B1270" s="244"/>
    </row>
    <row r="1271" spans="1:2" ht="18.75">
      <c r="A1271" s="1"/>
      <c r="B1271" s="244"/>
    </row>
    <row r="1272" spans="1:2" ht="18.75">
      <c r="A1272" s="1"/>
      <c r="B1272" s="244"/>
    </row>
    <row r="1273" spans="1:2" ht="18.75">
      <c r="A1273" s="1"/>
      <c r="B1273" s="244"/>
    </row>
    <row r="1274" spans="1:2" ht="18.75">
      <c r="A1274" s="1"/>
      <c r="B1274" s="244"/>
    </row>
    <row r="1275" spans="1:2" ht="18.75">
      <c r="A1275" s="1"/>
      <c r="B1275" s="244"/>
    </row>
    <row r="1276" spans="1:2" ht="18.75">
      <c r="A1276" s="1"/>
      <c r="B1276" s="244"/>
    </row>
    <row r="1277" spans="1:2" ht="18.75">
      <c r="A1277" s="1"/>
      <c r="B1277" s="244"/>
    </row>
    <row r="1278" spans="1:2" ht="18.75">
      <c r="A1278" s="1"/>
      <c r="B1278" s="244"/>
    </row>
    <row r="1279" spans="1:2" ht="18.75">
      <c r="A1279" s="1"/>
      <c r="B1279" s="244"/>
    </row>
    <row r="1280" spans="1:2" ht="18.75">
      <c r="A1280" s="1"/>
      <c r="B1280" s="244"/>
    </row>
    <row r="1281" spans="1:2" ht="18.75">
      <c r="A1281" s="1"/>
      <c r="B1281" s="244"/>
    </row>
    <row r="1282" spans="1:2" ht="18.75">
      <c r="A1282" s="1"/>
      <c r="B1282" s="244"/>
    </row>
    <row r="1283" spans="1:2" ht="18.75">
      <c r="A1283" s="1"/>
      <c r="B1283" s="244"/>
    </row>
    <row r="1284" spans="1:2" ht="18.75">
      <c r="A1284" s="1"/>
      <c r="B1284" s="244"/>
    </row>
    <row r="1285" spans="1:2" ht="18.75">
      <c r="A1285" s="1"/>
      <c r="B1285" s="244"/>
    </row>
    <row r="1286" spans="1:2" ht="18.75">
      <c r="A1286" s="1"/>
      <c r="B1286" s="244"/>
    </row>
    <row r="1287" spans="1:2" ht="18.75">
      <c r="A1287" s="1"/>
      <c r="B1287" s="244"/>
    </row>
    <row r="1288" spans="1:2" ht="18.75">
      <c r="A1288" s="1"/>
      <c r="B1288" s="244"/>
    </row>
    <row r="1289" spans="1:2" ht="18.75">
      <c r="A1289" s="1"/>
      <c r="B1289" s="244"/>
    </row>
    <row r="1290" spans="1:2" ht="18.75">
      <c r="A1290" s="1"/>
      <c r="B1290" s="244"/>
    </row>
    <row r="1291" spans="1:2" ht="18.75">
      <c r="A1291" s="1"/>
      <c r="B1291" s="244"/>
    </row>
    <row r="1292" spans="1:2" ht="18.75">
      <c r="A1292" s="1"/>
      <c r="B1292" s="244"/>
    </row>
    <row r="1293" spans="1:2" ht="18.75">
      <c r="A1293" s="1"/>
      <c r="B1293" s="244"/>
    </row>
    <row r="1294" spans="1:2" ht="18.75">
      <c r="A1294" s="1"/>
      <c r="B1294" s="244"/>
    </row>
    <row r="1295" spans="1:2" ht="18.75">
      <c r="A1295" s="1"/>
      <c r="B1295" s="244"/>
    </row>
    <row r="1296" spans="1:2" ht="18.75">
      <c r="A1296" s="1"/>
      <c r="B1296" s="244"/>
    </row>
    <row r="1297" spans="1:2" ht="18.75">
      <c r="A1297" s="1"/>
      <c r="B1297" s="244"/>
    </row>
    <row r="1298" spans="1:2" ht="18.75">
      <c r="A1298" s="1"/>
      <c r="B1298" s="244"/>
    </row>
    <row r="1299" spans="1:2" ht="18.75">
      <c r="A1299" s="1"/>
      <c r="B1299" s="244"/>
    </row>
    <row r="1300" spans="1:2" ht="18.75">
      <c r="A1300" s="1"/>
      <c r="B1300" s="244"/>
    </row>
    <row r="1301" spans="1:2" ht="18.75">
      <c r="A1301" s="1"/>
      <c r="B1301" s="244"/>
    </row>
    <row r="1302" spans="1:2" ht="18.75">
      <c r="A1302" s="1"/>
      <c r="B1302" s="244"/>
    </row>
    <row r="1303" spans="1:2" ht="18.75">
      <c r="A1303" s="1"/>
      <c r="B1303" s="244"/>
    </row>
    <row r="1304" spans="1:2" ht="18.75">
      <c r="A1304" s="1"/>
      <c r="B1304" s="244"/>
    </row>
    <row r="1305" spans="1:2" ht="18.75">
      <c r="A1305" s="1"/>
      <c r="B1305" s="244"/>
    </row>
    <row r="1306" spans="1:2" ht="18.75">
      <c r="A1306" s="1"/>
      <c r="B1306" s="244"/>
    </row>
    <row r="1307" spans="1:2" ht="18.75">
      <c r="A1307" s="1"/>
      <c r="B1307" s="244"/>
    </row>
    <row r="1308" spans="1:2" ht="18.75">
      <c r="A1308" s="1"/>
      <c r="B1308" s="244"/>
    </row>
    <row r="1309" spans="1:2" ht="18.75">
      <c r="A1309" s="1"/>
      <c r="B1309" s="244"/>
    </row>
    <row r="1310" spans="1:2" ht="18.75">
      <c r="A1310" s="1"/>
      <c r="B1310" s="244"/>
    </row>
    <row r="1311" spans="1:2" ht="18.75">
      <c r="A1311" s="1"/>
      <c r="B1311" s="244"/>
    </row>
    <row r="1312" spans="1:2" ht="18.75">
      <c r="A1312" s="1"/>
      <c r="B1312" s="244"/>
    </row>
    <row r="1313" spans="1:2" ht="18.75">
      <c r="A1313" s="1"/>
      <c r="B1313" s="244"/>
    </row>
    <row r="1314" spans="1:2" ht="18.75">
      <c r="A1314" s="1"/>
      <c r="B1314" s="244"/>
    </row>
    <row r="1315" spans="1:2" ht="18.75">
      <c r="A1315" s="1"/>
      <c r="B1315" s="244"/>
    </row>
    <row r="1316" spans="1:2" ht="18.75">
      <c r="A1316" s="1"/>
      <c r="B1316" s="244"/>
    </row>
    <row r="1317" spans="1:2" ht="18.75">
      <c r="A1317" s="1"/>
      <c r="B1317" s="244"/>
    </row>
    <row r="1318" spans="1:2" ht="18.75">
      <c r="A1318" s="1"/>
      <c r="B1318" s="244"/>
    </row>
    <row r="1319" spans="1:2" ht="18.75">
      <c r="A1319" s="1"/>
      <c r="B1319" s="244"/>
    </row>
    <row r="1320" spans="1:2" ht="18.75">
      <c r="A1320" s="1"/>
      <c r="B1320" s="244"/>
    </row>
    <row r="1321" spans="1:2" ht="18.75">
      <c r="A1321" s="1"/>
      <c r="B1321" s="244"/>
    </row>
    <row r="1322" spans="1:2" ht="18.75">
      <c r="A1322" s="1"/>
      <c r="B1322" s="244"/>
    </row>
    <row r="1323" spans="1:2" ht="18.75">
      <c r="A1323" s="1"/>
      <c r="B1323" s="244"/>
    </row>
    <row r="1324" spans="1:2" ht="18.75">
      <c r="A1324" s="1"/>
      <c r="B1324" s="244"/>
    </row>
    <row r="1325" spans="1:2" ht="18.75">
      <c r="A1325" s="1"/>
      <c r="B1325" s="244"/>
    </row>
    <row r="1326" spans="1:2" ht="18.75">
      <c r="A1326" s="1"/>
      <c r="B1326" s="244"/>
    </row>
    <row r="1327" spans="1:2" ht="18.75">
      <c r="A1327" s="1"/>
      <c r="B1327" s="244"/>
    </row>
    <row r="1328" spans="1:2" ht="18.75">
      <c r="A1328" s="1"/>
      <c r="B1328" s="244"/>
    </row>
    <row r="1329" spans="1:2" ht="18.75">
      <c r="A1329" s="1"/>
      <c r="B1329" s="244"/>
    </row>
    <row r="1330" spans="1:2" ht="18.75">
      <c r="A1330" s="1"/>
      <c r="B1330" s="244"/>
    </row>
    <row r="1331" spans="1:2" ht="18.75">
      <c r="A1331" s="1"/>
      <c r="B1331" s="244"/>
    </row>
    <row r="1332" spans="1:2" ht="18.75">
      <c r="A1332" s="1"/>
      <c r="B1332" s="244"/>
    </row>
    <row r="1333" spans="1:2" ht="18.75">
      <c r="A1333" s="1"/>
      <c r="B1333" s="244"/>
    </row>
    <row r="1334" spans="1:2" ht="18.75">
      <c r="A1334" s="1"/>
      <c r="B1334" s="244"/>
    </row>
    <row r="1335" spans="1:2" ht="18.75">
      <c r="A1335" s="1"/>
      <c r="B1335" s="244"/>
    </row>
    <row r="1336" spans="1:2" ht="18.75">
      <c r="A1336" s="1"/>
      <c r="B1336" s="244"/>
    </row>
    <row r="1337" spans="1:2" ht="18.75">
      <c r="A1337" s="1"/>
      <c r="B1337" s="244"/>
    </row>
    <row r="1338" spans="1:2" ht="18.75">
      <c r="A1338" s="1"/>
      <c r="B1338" s="244"/>
    </row>
    <row r="1339" spans="1:2" ht="18.75">
      <c r="A1339" s="1"/>
      <c r="B1339" s="244"/>
    </row>
    <row r="1340" spans="1:2" ht="18.75">
      <c r="A1340" s="1"/>
      <c r="B1340" s="244"/>
    </row>
    <row r="1341" spans="1:2" ht="18.75">
      <c r="A1341" s="1"/>
      <c r="B1341" s="244"/>
    </row>
    <row r="1342" spans="1:2" ht="18.75">
      <c r="A1342" s="1"/>
      <c r="B1342" s="244"/>
    </row>
    <row r="1343" spans="1:2" ht="18.75">
      <c r="A1343" s="1"/>
      <c r="B1343" s="244"/>
    </row>
    <row r="1344" spans="1:2" ht="18.75">
      <c r="A1344" s="1"/>
      <c r="B1344" s="244"/>
    </row>
    <row r="1345" spans="1:2" ht="18.75">
      <c r="A1345" s="1"/>
      <c r="B1345" s="244"/>
    </row>
    <row r="1346" spans="1:2" ht="18.75">
      <c r="A1346" s="1"/>
      <c r="B1346" s="244"/>
    </row>
    <row r="1347" spans="1:2" ht="18.75">
      <c r="A1347" s="1"/>
      <c r="B1347" s="244"/>
    </row>
    <row r="1348" spans="1:2" ht="18.75">
      <c r="A1348" s="1"/>
      <c r="B1348" s="244"/>
    </row>
    <row r="1349" spans="1:2" ht="18.75">
      <c r="A1349" s="1"/>
      <c r="B1349" s="244"/>
    </row>
    <row r="1350" spans="1:2" ht="18.75">
      <c r="A1350" s="1"/>
      <c r="B1350" s="244"/>
    </row>
    <row r="1351" spans="1:2" ht="18.75">
      <c r="A1351" s="1"/>
      <c r="B1351" s="244"/>
    </row>
    <row r="1352" spans="1:2" ht="18.75">
      <c r="A1352" s="1"/>
      <c r="B1352" s="244"/>
    </row>
    <row r="1353" spans="1:2" ht="18.75">
      <c r="A1353" s="1"/>
      <c r="B1353" s="244"/>
    </row>
    <row r="1354" spans="1:2" ht="18.75">
      <c r="A1354" s="1"/>
      <c r="B1354" s="244"/>
    </row>
    <row r="1355" spans="1:2" ht="18.75">
      <c r="A1355" s="1"/>
      <c r="B1355" s="244"/>
    </row>
    <row r="1356" spans="1:2" ht="18.75">
      <c r="A1356" s="1"/>
      <c r="B1356" s="244"/>
    </row>
    <row r="1357" spans="1:2" ht="18.75">
      <c r="A1357" s="1"/>
      <c r="B1357" s="244"/>
    </row>
    <row r="1358" spans="1:2" ht="18.75">
      <c r="A1358" s="1"/>
      <c r="B1358" s="244"/>
    </row>
    <row r="1359" spans="1:2" ht="18.75">
      <c r="A1359" s="1"/>
      <c r="B1359" s="244"/>
    </row>
    <row r="1360" spans="1:2" ht="18.75">
      <c r="A1360" s="1"/>
      <c r="B1360" s="244"/>
    </row>
    <row r="1361" spans="1:2" ht="18.75">
      <c r="A1361" s="1"/>
      <c r="B1361" s="244"/>
    </row>
    <row r="1362" spans="1:2" ht="18.75">
      <c r="A1362" s="1"/>
      <c r="B1362" s="244"/>
    </row>
    <row r="1363" spans="1:2" ht="18.75">
      <c r="A1363" s="1"/>
      <c r="B1363" s="244"/>
    </row>
    <row r="1364" spans="1:2" ht="18.75">
      <c r="A1364" s="1"/>
      <c r="B1364" s="244"/>
    </row>
    <row r="1365" spans="1:2" ht="18.75">
      <c r="A1365" s="1"/>
      <c r="B1365" s="244"/>
    </row>
    <row r="1366" spans="1:2" ht="18.75">
      <c r="A1366" s="1"/>
      <c r="B1366" s="244"/>
    </row>
    <row r="1367" spans="1:2" ht="18.75">
      <c r="A1367" s="1"/>
      <c r="B1367" s="244"/>
    </row>
    <row r="1368" spans="1:2" ht="18.75">
      <c r="A1368" s="1"/>
      <c r="B1368" s="244"/>
    </row>
    <row r="1369" spans="1:2" ht="18.75">
      <c r="A1369" s="1"/>
      <c r="B1369" s="244"/>
    </row>
    <row r="1370" spans="1:2" ht="18.75">
      <c r="A1370" s="1"/>
      <c r="B1370" s="244"/>
    </row>
    <row r="1371" spans="1:2" ht="18.75">
      <c r="A1371" s="1"/>
      <c r="B1371" s="244"/>
    </row>
    <row r="1372" spans="1:2" ht="18.75">
      <c r="A1372" s="1"/>
      <c r="B1372" s="244"/>
    </row>
    <row r="1373" spans="1:2" ht="18.75">
      <c r="A1373" s="1"/>
      <c r="B1373" s="244"/>
    </row>
    <row r="1374" spans="1:2" ht="18.75">
      <c r="A1374" s="1"/>
      <c r="B1374" s="244"/>
    </row>
    <row r="1375" spans="1:2" ht="18.75">
      <c r="A1375" s="1"/>
      <c r="B1375" s="244"/>
    </row>
    <row r="1376" spans="1:2" ht="18.75">
      <c r="A1376" s="1"/>
      <c r="B1376" s="244"/>
    </row>
    <row r="1377" spans="1:2" ht="18.75">
      <c r="A1377" s="1"/>
      <c r="B1377" s="244"/>
    </row>
    <row r="1378" spans="1:2" ht="18.75">
      <c r="A1378" s="1"/>
      <c r="B1378" s="244"/>
    </row>
    <row r="1379" spans="1:2" ht="18.75">
      <c r="A1379" s="1"/>
      <c r="B1379" s="244"/>
    </row>
    <row r="1380" spans="1:2" ht="18.75">
      <c r="A1380" s="1"/>
      <c r="B1380" s="244"/>
    </row>
    <row r="1381" spans="1:2" ht="18.75">
      <c r="A1381" s="1"/>
      <c r="B1381" s="244"/>
    </row>
    <row r="1382" spans="1:2" ht="18.75">
      <c r="A1382" s="1"/>
      <c r="B1382" s="244"/>
    </row>
    <row r="1383" spans="1:2" ht="18.75">
      <c r="A1383" s="1"/>
      <c r="B1383" s="244"/>
    </row>
    <row r="1384" spans="1:2" ht="18.75">
      <c r="A1384" s="1"/>
      <c r="B1384" s="244"/>
    </row>
    <row r="1385" spans="1:2" ht="18.75">
      <c r="A1385" s="1"/>
      <c r="B1385" s="244"/>
    </row>
    <row r="1386" spans="1:2" ht="18.75">
      <c r="A1386" s="1"/>
      <c r="B1386" s="244"/>
    </row>
    <row r="1387" spans="1:2" ht="18.75">
      <c r="A1387" s="1"/>
      <c r="B1387" s="244"/>
    </row>
    <row r="1388" spans="1:2" ht="18.75">
      <c r="A1388" s="1"/>
      <c r="B1388" s="244"/>
    </row>
    <row r="1389" spans="1:2" ht="18.75">
      <c r="A1389" s="1"/>
      <c r="B1389" s="244"/>
    </row>
    <row r="1390" spans="1:2" ht="18.75">
      <c r="A1390" s="1"/>
      <c r="B1390" s="244"/>
    </row>
    <row r="1391" spans="1:2" ht="18.75">
      <c r="A1391" s="1"/>
      <c r="B1391" s="244"/>
    </row>
    <row r="1392" spans="1:2" ht="18.75">
      <c r="A1392" s="1"/>
      <c r="B1392" s="244"/>
    </row>
    <row r="1393" spans="1:2" ht="18.75">
      <c r="A1393" s="1"/>
      <c r="B1393" s="244"/>
    </row>
    <row r="1394" spans="1:2" ht="18.75">
      <c r="A1394" s="1"/>
      <c r="B1394" s="244"/>
    </row>
    <row r="1395" spans="1:2" ht="18.75">
      <c r="A1395" s="1"/>
      <c r="B1395" s="244"/>
    </row>
    <row r="1396" spans="1:2" ht="18.75">
      <c r="A1396" s="1"/>
      <c r="B1396" s="244"/>
    </row>
    <row r="1397" spans="1:2" ht="18.75">
      <c r="A1397" s="1"/>
      <c r="B1397" s="244"/>
    </row>
    <row r="1398" spans="1:2" ht="18.75">
      <c r="A1398" s="1"/>
      <c r="B1398" s="244"/>
    </row>
    <row r="1399" spans="1:2" ht="18.75">
      <c r="A1399" s="1"/>
      <c r="B1399" s="244"/>
    </row>
    <row r="1400" spans="1:2" ht="18.75">
      <c r="A1400" s="1"/>
      <c r="B1400" s="244"/>
    </row>
    <row r="1401" spans="1:2" ht="18.75">
      <c r="A1401" s="1"/>
      <c r="B1401" s="244"/>
    </row>
    <row r="1402" spans="1:2" ht="18.75">
      <c r="A1402" s="1"/>
      <c r="B1402" s="244"/>
    </row>
    <row r="1403" spans="1:2" ht="18.75">
      <c r="A1403" s="1"/>
      <c r="B1403" s="244"/>
    </row>
    <row r="1404" spans="1:2" ht="18.75">
      <c r="A1404" s="1"/>
      <c r="B1404" s="244"/>
    </row>
    <row r="1405" spans="1:2" ht="18.75">
      <c r="A1405" s="1"/>
      <c r="B1405" s="244"/>
    </row>
    <row r="1406" spans="1:2" ht="18.75">
      <c r="A1406" s="1"/>
      <c r="B1406" s="244"/>
    </row>
    <row r="1407" spans="1:2" ht="18.75">
      <c r="A1407" s="1"/>
      <c r="B1407" s="244"/>
    </row>
    <row r="1408" spans="1:2" ht="18.75">
      <c r="A1408" s="1"/>
      <c r="B1408" s="244"/>
    </row>
    <row r="1409" spans="1:2" ht="18.75">
      <c r="A1409" s="1"/>
      <c r="B1409" s="244"/>
    </row>
    <row r="1410" spans="1:2" ht="18.75">
      <c r="A1410" s="1"/>
      <c r="B1410" s="244"/>
    </row>
    <row r="1411" spans="1:2" ht="18.75">
      <c r="A1411" s="1"/>
      <c r="B1411" s="244"/>
    </row>
    <row r="1412" spans="1:2" ht="18.75">
      <c r="A1412" s="1"/>
      <c r="B1412" s="244"/>
    </row>
    <row r="1413" spans="1:2" ht="18.75">
      <c r="A1413" s="1"/>
      <c r="B1413" s="244"/>
    </row>
    <row r="1414" spans="1:2" ht="18.75">
      <c r="A1414" s="1"/>
      <c r="B1414" s="244"/>
    </row>
    <row r="1415" spans="1:2" ht="18.75">
      <c r="A1415" s="1"/>
      <c r="B1415" s="244"/>
    </row>
    <row r="1416" spans="1:2" ht="18.75">
      <c r="A1416" s="1"/>
      <c r="B1416" s="244"/>
    </row>
    <row r="1417" spans="1:2" ht="18.75">
      <c r="A1417" s="1"/>
      <c r="B1417" s="244"/>
    </row>
    <row r="1418" spans="1:2" ht="18.75">
      <c r="A1418" s="1"/>
      <c r="B1418" s="244"/>
    </row>
    <row r="1419" spans="1:2" ht="18.75">
      <c r="A1419" s="1"/>
      <c r="B1419" s="244"/>
    </row>
    <row r="1420" spans="1:2" ht="18.75">
      <c r="A1420" s="1"/>
      <c r="B1420" s="244"/>
    </row>
    <row r="1421" spans="1:2" ht="18.75">
      <c r="A1421" s="1"/>
      <c r="B1421" s="244"/>
    </row>
    <row r="1422" spans="1:2" ht="18.75">
      <c r="A1422" s="1"/>
      <c r="B1422" s="244"/>
    </row>
    <row r="1423" spans="1:2" ht="18.75">
      <c r="A1423" s="1"/>
      <c r="B1423" s="244"/>
    </row>
    <row r="1424" spans="1:2" ht="18.75">
      <c r="A1424" s="1"/>
      <c r="B1424" s="244"/>
    </row>
    <row r="1425" spans="1:2" ht="18.75">
      <c r="A1425" s="1"/>
      <c r="B1425" s="244"/>
    </row>
    <row r="1426" spans="1:2" ht="18.75">
      <c r="A1426" s="1"/>
      <c r="B1426" s="244"/>
    </row>
    <row r="1427" spans="1:2" ht="18.75">
      <c r="A1427" s="1"/>
      <c r="B1427" s="244"/>
    </row>
    <row r="1428" spans="1:2" ht="18.75">
      <c r="A1428" s="1"/>
      <c r="B1428" s="244"/>
    </row>
    <row r="1429" spans="1:2" ht="18.75">
      <c r="A1429" s="1"/>
      <c r="B1429" s="244"/>
    </row>
    <row r="1430" spans="1:2" ht="18.75">
      <c r="A1430" s="1"/>
      <c r="B1430" s="244"/>
    </row>
    <row r="1431" spans="1:2" ht="18.75">
      <c r="A1431" s="1"/>
      <c r="B1431" s="244"/>
    </row>
    <row r="1432" spans="1:2" ht="18.75">
      <c r="A1432" s="1"/>
      <c r="B1432" s="244"/>
    </row>
    <row r="1433" spans="1:2" ht="18.75">
      <c r="A1433" s="1"/>
      <c r="B1433" s="244"/>
    </row>
    <row r="1434" spans="1:2" ht="18.75">
      <c r="A1434" s="1"/>
      <c r="B1434" s="244"/>
    </row>
    <row r="1435" spans="1:2" ht="18.75">
      <c r="A1435" s="1"/>
      <c r="B1435" s="244"/>
    </row>
    <row r="1436" spans="1:2" ht="18.75">
      <c r="A1436" s="1"/>
      <c r="B1436" s="244"/>
    </row>
    <row r="1437" spans="1:2" ht="18.75">
      <c r="A1437" s="1"/>
      <c r="B1437" s="244"/>
    </row>
    <row r="1438" spans="1:2" ht="18.75">
      <c r="A1438" s="1"/>
      <c r="B1438" s="244"/>
    </row>
    <row r="1439" spans="1:2" ht="18.75">
      <c r="A1439" s="1"/>
      <c r="B1439" s="244"/>
    </row>
    <row r="1440" spans="1:2" ht="18.75">
      <c r="A1440" s="1"/>
      <c r="B1440" s="244"/>
    </row>
    <row r="1441" spans="1:2" ht="18.75">
      <c r="A1441" s="1"/>
      <c r="B1441" s="244"/>
    </row>
    <row r="1442" spans="1:2" ht="18.75">
      <c r="A1442" s="1"/>
      <c r="B1442" s="244"/>
    </row>
    <row r="1443" spans="1:2" ht="18.75">
      <c r="A1443" s="1"/>
      <c r="B1443" s="244"/>
    </row>
    <row r="1444" spans="1:2" ht="18.75">
      <c r="A1444" s="1"/>
      <c r="B1444" s="244"/>
    </row>
    <row r="1445" spans="1:2" ht="18.75">
      <c r="A1445" s="1"/>
      <c r="B1445" s="244"/>
    </row>
    <row r="1446" spans="1:2" ht="18.75">
      <c r="A1446" s="1"/>
      <c r="B1446" s="244"/>
    </row>
    <row r="1447" spans="1:2" ht="18.75">
      <c r="A1447" s="1"/>
      <c r="B1447" s="244"/>
    </row>
    <row r="1448" spans="1:2" ht="18.75">
      <c r="A1448" s="1"/>
      <c r="B1448" s="244"/>
    </row>
    <row r="1449" spans="1:2" ht="18.75">
      <c r="A1449" s="1"/>
      <c r="B1449" s="244"/>
    </row>
    <row r="1450" spans="1:2" ht="18.75">
      <c r="A1450" s="1"/>
      <c r="B1450" s="244"/>
    </row>
    <row r="1451" spans="1:2" ht="18.75">
      <c r="A1451" s="1"/>
      <c r="B1451" s="244"/>
    </row>
    <row r="1452" spans="1:2" ht="18.75">
      <c r="A1452" s="1"/>
      <c r="B1452" s="244"/>
    </row>
    <row r="1453" spans="1:2" ht="18.75">
      <c r="A1453" s="1"/>
      <c r="B1453" s="244"/>
    </row>
    <row r="1454" spans="1:2" ht="18.75">
      <c r="A1454" s="1"/>
      <c r="B1454" s="244"/>
    </row>
    <row r="1455" spans="1:2" ht="18.75">
      <c r="A1455" s="1"/>
      <c r="B1455" s="244"/>
    </row>
    <row r="1456" spans="1:2" ht="18.75">
      <c r="A1456" s="1"/>
      <c r="B1456" s="244"/>
    </row>
    <row r="1457" spans="1:2" ht="18.75">
      <c r="A1457" s="1"/>
      <c r="B1457" s="244"/>
    </row>
    <row r="1458" spans="1:2" ht="18.75">
      <c r="A1458" s="1"/>
      <c r="B1458" s="244"/>
    </row>
    <row r="1459" spans="1:2" ht="18.75">
      <c r="A1459" s="1"/>
      <c r="B1459" s="244"/>
    </row>
    <row r="1460" spans="1:2" ht="18.75">
      <c r="A1460" s="1"/>
      <c r="B1460" s="244"/>
    </row>
    <row r="1461" spans="1:2" ht="18.75">
      <c r="A1461" s="1"/>
      <c r="B1461" s="244"/>
    </row>
    <row r="1462" spans="1:2" ht="18.75">
      <c r="A1462" s="1"/>
      <c r="B1462" s="244"/>
    </row>
    <row r="1463" spans="1:2" ht="18.75">
      <c r="A1463" s="1"/>
      <c r="B1463" s="244"/>
    </row>
    <row r="1464" spans="1:2" ht="18.75">
      <c r="A1464" s="1"/>
      <c r="B1464" s="244"/>
    </row>
    <row r="1465" spans="1:2" ht="18.75">
      <c r="A1465" s="1"/>
      <c r="B1465" s="244"/>
    </row>
    <row r="1466" spans="1:2" ht="18.75">
      <c r="A1466" s="1"/>
      <c r="B1466" s="244"/>
    </row>
    <row r="1467" spans="1:2" ht="18.75">
      <c r="A1467" s="1"/>
      <c r="B1467" s="244"/>
    </row>
    <row r="1468" spans="1:2" ht="18.75">
      <c r="A1468" s="1"/>
      <c r="B1468" s="244"/>
    </row>
    <row r="1469" spans="1:2" ht="18.75">
      <c r="A1469" s="1"/>
      <c r="B1469" s="244"/>
    </row>
    <row r="1470" spans="1:2" ht="18.75">
      <c r="A1470" s="1"/>
      <c r="B1470" s="244"/>
    </row>
    <row r="1471" spans="1:2" ht="18.75">
      <c r="A1471" s="1"/>
      <c r="B1471" s="244"/>
    </row>
    <row r="1472" spans="1:2" ht="18.75">
      <c r="A1472" s="1"/>
      <c r="B1472" s="244"/>
    </row>
    <row r="1473" spans="1:2" ht="18.75">
      <c r="A1473" s="1"/>
      <c r="B1473" s="244"/>
    </row>
    <row r="1474" spans="1:2" ht="18.75">
      <c r="A1474" s="1"/>
      <c r="B1474" s="244"/>
    </row>
    <row r="1475" spans="1:2" ht="18.75">
      <c r="A1475" s="1"/>
      <c r="B1475" s="244"/>
    </row>
    <row r="1476" spans="1:2" ht="18.75">
      <c r="A1476" s="1"/>
      <c r="B1476" s="244"/>
    </row>
    <row r="1477" spans="1:2" ht="18.75">
      <c r="A1477" s="1"/>
      <c r="B1477" s="244"/>
    </row>
    <row r="1478" spans="1:2" ht="18.75">
      <c r="A1478" s="1"/>
      <c r="B1478" s="244"/>
    </row>
    <row r="1479" spans="1:2" ht="18.75">
      <c r="A1479" s="1"/>
      <c r="B1479" s="244"/>
    </row>
    <row r="1480" spans="1:2" ht="18.75">
      <c r="A1480" s="1"/>
      <c r="B1480" s="244"/>
    </row>
    <row r="1481" spans="1:2" ht="18.75">
      <c r="A1481" s="1"/>
      <c r="B1481" s="244"/>
    </row>
    <row r="1482" spans="1:2" ht="18.75">
      <c r="A1482" s="1"/>
      <c r="B1482" s="244"/>
    </row>
    <row r="1483" spans="1:2" ht="18.75">
      <c r="A1483" s="1"/>
      <c r="B1483" s="244"/>
    </row>
    <row r="1484" spans="1:2" ht="18.75">
      <c r="A1484" s="1"/>
      <c r="B1484" s="244"/>
    </row>
    <row r="1485" spans="1:2" ht="18.75">
      <c r="A1485" s="1"/>
      <c r="B1485" s="244"/>
    </row>
    <row r="1486" spans="1:2" ht="18.75">
      <c r="A1486" s="1"/>
      <c r="B1486" s="244"/>
    </row>
    <row r="1487" spans="1:2" ht="18.75">
      <c r="A1487" s="1"/>
      <c r="B1487" s="244"/>
    </row>
    <row r="1488" spans="1:2" ht="18.75">
      <c r="A1488" s="1"/>
      <c r="B1488" s="244"/>
    </row>
    <row r="1489" spans="1:2" ht="18.75">
      <c r="A1489" s="1"/>
      <c r="B1489" s="244"/>
    </row>
    <row r="1490" spans="1:2" ht="18.75">
      <c r="A1490" s="1"/>
      <c r="B1490" s="244"/>
    </row>
    <row r="1491" spans="1:2" ht="18.75">
      <c r="A1491" s="1"/>
      <c r="B1491" s="244"/>
    </row>
    <row r="1492" spans="1:2" ht="18.75">
      <c r="A1492" s="1"/>
      <c r="B1492" s="244"/>
    </row>
    <row r="1493" spans="1:2" ht="18.75">
      <c r="A1493" s="1"/>
      <c r="B1493" s="244"/>
    </row>
    <row r="1494" spans="1:2" ht="18.75">
      <c r="A1494" s="1"/>
      <c r="B1494" s="244"/>
    </row>
    <row r="1495" spans="1:2" ht="18.75">
      <c r="A1495" s="1"/>
      <c r="B1495" s="244"/>
    </row>
    <row r="1496" spans="1:2" ht="18.75">
      <c r="A1496" s="1"/>
      <c r="B1496" s="244"/>
    </row>
    <row r="1497" spans="1:2" ht="18.75">
      <c r="A1497" s="1"/>
      <c r="B1497" s="244"/>
    </row>
    <row r="1498" spans="1:2" ht="18.75">
      <c r="A1498" s="1"/>
      <c r="B1498" s="244"/>
    </row>
    <row r="1499" spans="1:2" ht="18.75">
      <c r="A1499" s="1"/>
      <c r="B1499" s="244"/>
    </row>
    <row r="1500" spans="1:2" ht="18.75">
      <c r="A1500" s="1"/>
      <c r="B1500" s="244"/>
    </row>
    <row r="1501" spans="1:2" ht="18.75">
      <c r="A1501" s="1"/>
      <c r="B1501" s="244"/>
    </row>
    <row r="1502" spans="1:2" ht="18.75">
      <c r="A1502" s="1"/>
      <c r="B1502" s="244"/>
    </row>
    <row r="1503" spans="1:2" ht="18.75">
      <c r="A1503" s="1"/>
      <c r="B1503" s="244"/>
    </row>
    <row r="1504" spans="1:2" ht="18.75">
      <c r="A1504" s="1"/>
      <c r="B1504" s="244"/>
    </row>
    <row r="1505" spans="1:2" ht="18.75">
      <c r="A1505" s="1"/>
      <c r="B1505" s="244"/>
    </row>
    <row r="1506" spans="1:2" ht="18.75">
      <c r="A1506" s="1"/>
      <c r="B1506" s="244"/>
    </row>
    <row r="1507" spans="1:2" ht="18.75">
      <c r="A1507" s="1"/>
      <c r="B1507" s="244"/>
    </row>
    <row r="1508" spans="1:2" ht="18.75">
      <c r="A1508" s="1"/>
      <c r="B1508" s="244"/>
    </row>
    <row r="1509" spans="1:2" ht="18.75">
      <c r="A1509" s="1"/>
      <c r="B1509" s="244"/>
    </row>
    <row r="1510" spans="1:2" ht="18.75">
      <c r="A1510" s="1"/>
      <c r="B1510" s="244"/>
    </row>
    <row r="1511" spans="1:2" ht="18.75">
      <c r="A1511" s="1"/>
      <c r="B1511" s="244"/>
    </row>
    <row r="1512" spans="1:2" ht="18.75">
      <c r="A1512" s="1"/>
      <c r="B1512" s="244"/>
    </row>
    <row r="1513" spans="1:2" ht="18.75">
      <c r="A1513" s="1"/>
      <c r="B1513" s="244"/>
    </row>
    <row r="1514" spans="1:2" ht="18.75">
      <c r="A1514" s="1"/>
      <c r="B1514" s="244"/>
    </row>
    <row r="1515" spans="1:2" ht="18.75">
      <c r="A1515" s="1"/>
      <c r="B1515" s="244"/>
    </row>
    <row r="1516" spans="1:2" ht="18.75">
      <c r="A1516" s="1"/>
      <c r="B1516" s="244"/>
    </row>
    <row r="1517" spans="1:2" ht="18.75">
      <c r="A1517" s="1"/>
      <c r="B1517" s="244"/>
    </row>
    <row r="1518" spans="1:2" ht="18.75">
      <c r="A1518" s="1"/>
      <c r="B1518" s="244"/>
    </row>
    <row r="1519" spans="1:2" ht="18.75">
      <c r="A1519" s="1"/>
      <c r="B1519" s="244"/>
    </row>
    <row r="1520" spans="1:2" ht="18.75">
      <c r="A1520" s="1"/>
      <c r="B1520" s="244"/>
    </row>
    <row r="1521" spans="1:2" ht="18.75">
      <c r="A1521" s="1"/>
      <c r="B1521" s="244"/>
    </row>
    <row r="1522" spans="1:2" ht="18.75">
      <c r="A1522" s="1"/>
      <c r="B1522" s="244"/>
    </row>
    <row r="1523" spans="1:2" ht="18.75">
      <c r="A1523" s="1"/>
      <c r="B1523" s="244"/>
    </row>
    <row r="1524" spans="1:2" ht="18.75">
      <c r="A1524" s="1"/>
      <c r="B1524" s="244"/>
    </row>
    <row r="1525" spans="1:2" ht="18.75">
      <c r="A1525" s="1"/>
      <c r="B1525" s="244"/>
    </row>
    <row r="1526" spans="1:2" ht="18.75">
      <c r="A1526" s="1"/>
      <c r="B1526" s="244"/>
    </row>
    <row r="1527" spans="1:2" ht="18.75">
      <c r="A1527" s="1"/>
      <c r="B1527" s="244"/>
    </row>
    <row r="1528" spans="1:2" ht="18.75">
      <c r="A1528" s="1"/>
      <c r="B1528" s="244"/>
    </row>
    <row r="1529" spans="1:2" ht="18.75">
      <c r="A1529" s="1"/>
      <c r="B1529" s="244"/>
    </row>
    <row r="1530" spans="1:2" ht="18.75">
      <c r="A1530" s="1"/>
      <c r="B1530" s="244"/>
    </row>
    <row r="1531" spans="1:2" ht="18.75">
      <c r="A1531" s="1"/>
      <c r="B1531" s="244"/>
    </row>
    <row r="1532" spans="1:2" ht="18.75">
      <c r="A1532" s="1"/>
      <c r="B1532" s="244"/>
    </row>
    <row r="1533" spans="1:2" ht="18.75">
      <c r="A1533" s="1"/>
      <c r="B1533" s="244"/>
    </row>
    <row r="1534" spans="1:2" ht="18.75">
      <c r="A1534" s="1"/>
      <c r="B1534" s="244"/>
    </row>
    <row r="1535" spans="1:2" ht="18.75">
      <c r="A1535" s="1"/>
      <c r="B1535" s="244"/>
    </row>
    <row r="1536" spans="1:2" ht="18.75">
      <c r="A1536" s="1"/>
      <c r="B1536" s="244"/>
    </row>
    <row r="1537" spans="1:2" ht="18.75">
      <c r="A1537" s="1"/>
      <c r="B1537" s="244"/>
    </row>
    <row r="1538" spans="1:2" ht="18.75">
      <c r="A1538" s="1"/>
      <c r="B1538" s="244"/>
    </row>
    <row r="1539" spans="1:2" ht="18.75">
      <c r="A1539" s="1"/>
      <c r="B1539" s="244"/>
    </row>
    <row r="1540" spans="1:2" ht="18.75">
      <c r="A1540" s="1"/>
      <c r="B1540" s="244"/>
    </row>
    <row r="1541" spans="1:2" ht="18.75">
      <c r="A1541" s="1"/>
      <c r="B1541" s="244"/>
    </row>
    <row r="1542" spans="1:2" ht="18.75">
      <c r="A1542" s="1"/>
      <c r="B1542" s="244"/>
    </row>
    <row r="1543" spans="1:2" ht="18.75">
      <c r="A1543" s="1"/>
      <c r="B1543" s="244"/>
    </row>
    <row r="1544" spans="1:2" ht="18.75">
      <c r="A1544" s="1"/>
      <c r="B1544" s="244"/>
    </row>
    <row r="1545" spans="1:2" ht="18.75">
      <c r="A1545" s="1"/>
      <c r="B1545" s="244"/>
    </row>
    <row r="1546" spans="1:2" ht="18.75">
      <c r="A1546" s="1"/>
      <c r="B1546" s="244"/>
    </row>
    <row r="1547" spans="1:2" ht="18.75">
      <c r="A1547" s="1"/>
      <c r="B1547" s="244"/>
    </row>
    <row r="1548" spans="1:2" ht="18.75">
      <c r="A1548" s="1"/>
      <c r="B1548" s="244"/>
    </row>
    <row r="1549" spans="1:2" ht="18.75">
      <c r="A1549" s="1"/>
      <c r="B1549" s="244"/>
    </row>
    <row r="1550" spans="1:2" ht="18.75">
      <c r="A1550" s="1"/>
      <c r="B1550" s="244"/>
    </row>
    <row r="1551" spans="1:2" ht="18.75">
      <c r="A1551" s="1"/>
      <c r="B1551" s="244"/>
    </row>
    <row r="1552" spans="1:2" ht="18.75">
      <c r="A1552" s="1"/>
      <c r="B1552" s="244"/>
    </row>
    <row r="1553" spans="1:2" ht="18.75">
      <c r="A1553" s="1"/>
      <c r="B1553" s="244"/>
    </row>
    <row r="1554" spans="1:2" ht="18.75">
      <c r="A1554" s="1"/>
      <c r="B1554" s="244"/>
    </row>
    <row r="1555" spans="1:2" ht="18.75">
      <c r="A1555" s="1"/>
      <c r="B1555" s="244"/>
    </row>
    <row r="1556" spans="1:2" ht="18.75">
      <c r="A1556" s="1"/>
      <c r="B1556" s="244"/>
    </row>
    <row r="1557" spans="1:2" ht="18.75">
      <c r="A1557" s="1"/>
      <c r="B1557" s="244"/>
    </row>
    <row r="1558" spans="1:2" ht="18.75">
      <c r="A1558" s="1"/>
      <c r="B1558" s="244"/>
    </row>
    <row r="1559" spans="1:2" ht="18.75">
      <c r="A1559" s="1"/>
      <c r="B1559" s="244"/>
    </row>
    <row r="1560" spans="1:2" ht="18.75">
      <c r="A1560" s="1"/>
      <c r="B1560" s="244"/>
    </row>
    <row r="1561" spans="1:2" ht="18.75">
      <c r="A1561" s="1"/>
      <c r="B1561" s="244"/>
    </row>
    <row r="1562" spans="1:2" ht="18.75">
      <c r="A1562" s="1"/>
      <c r="B1562" s="244"/>
    </row>
    <row r="1563" spans="1:2" ht="18.75">
      <c r="A1563" s="1"/>
      <c r="B1563" s="244"/>
    </row>
    <row r="1564" spans="1:2" ht="18.75">
      <c r="A1564" s="1"/>
      <c r="B1564" s="244"/>
    </row>
    <row r="1565" spans="1:2" ht="18.75">
      <c r="A1565" s="1"/>
      <c r="B1565" s="244"/>
    </row>
    <row r="1566" spans="1:2" ht="18.75">
      <c r="A1566" s="1"/>
      <c r="B1566" s="244"/>
    </row>
    <row r="1567" spans="1:2" ht="18.75">
      <c r="A1567" s="1"/>
      <c r="B1567" s="244"/>
    </row>
    <row r="1568" spans="1:2" ht="18.75">
      <c r="A1568" s="1"/>
      <c r="B1568" s="244"/>
    </row>
    <row r="1569" spans="1:2" ht="18.75">
      <c r="A1569" s="1"/>
      <c r="B1569" s="244"/>
    </row>
    <row r="1570" spans="1:2" ht="18.75">
      <c r="A1570" s="1"/>
      <c r="B1570" s="244"/>
    </row>
    <row r="1571" spans="1:2" ht="18.75">
      <c r="A1571" s="1"/>
      <c r="B1571" s="244"/>
    </row>
    <row r="1572" spans="1:2" ht="18.75">
      <c r="A1572" s="1"/>
      <c r="B1572" s="244"/>
    </row>
    <row r="1573" spans="1:2" ht="18.75">
      <c r="A1573" s="1"/>
      <c r="B1573" s="244"/>
    </row>
    <row r="1574" spans="1:2" ht="18.75">
      <c r="A1574" s="1"/>
      <c r="B1574" s="244"/>
    </row>
    <row r="1575" spans="1:2" ht="18.75">
      <c r="A1575" s="1"/>
      <c r="B1575" s="244"/>
    </row>
    <row r="1576" spans="1:2" ht="18.75">
      <c r="A1576" s="1"/>
      <c r="B1576" s="244"/>
    </row>
    <row r="1577" spans="1:2" ht="18.75">
      <c r="A1577" s="1"/>
      <c r="B1577" s="244"/>
    </row>
    <row r="1578" spans="1:2" ht="18.75">
      <c r="A1578" s="1"/>
      <c r="B1578" s="244"/>
    </row>
    <row r="1579" spans="1:2" ht="18.75">
      <c r="A1579" s="1"/>
      <c r="B1579" s="244"/>
    </row>
    <row r="1580" spans="1:2" ht="18.75">
      <c r="A1580" s="1"/>
      <c r="B1580" s="244"/>
    </row>
    <row r="1581" spans="1:2" ht="18.75">
      <c r="A1581" s="1"/>
      <c r="B1581" s="244"/>
    </row>
    <row r="1582" spans="1:2" ht="18.75">
      <c r="A1582" s="1"/>
      <c r="B1582" s="244"/>
    </row>
    <row r="1583" spans="1:2" ht="18.75">
      <c r="A1583" s="1"/>
      <c r="B1583" s="244"/>
    </row>
    <row r="1584" spans="1:2" ht="18.75">
      <c r="A1584" s="1"/>
      <c r="B1584" s="244"/>
    </row>
    <row r="1585" spans="1:2" ht="18.75">
      <c r="A1585" s="1"/>
      <c r="B1585" s="244"/>
    </row>
    <row r="1586" spans="1:2" ht="18.75">
      <c r="A1586" s="1"/>
      <c r="B1586" s="244"/>
    </row>
    <row r="1587" spans="1:2" ht="18.75">
      <c r="A1587" s="1"/>
      <c r="B1587" s="244"/>
    </row>
    <row r="1588" spans="1:2" ht="18.75">
      <c r="A1588" s="1"/>
      <c r="B1588" s="244"/>
    </row>
    <row r="1589" spans="1:2" ht="18.75">
      <c r="A1589" s="1"/>
      <c r="B1589" s="244"/>
    </row>
    <row r="1590" spans="1:2" ht="18.75">
      <c r="A1590" s="1"/>
      <c r="B1590" s="244"/>
    </row>
    <row r="1591" spans="1:2" ht="18.75">
      <c r="A1591" s="1"/>
      <c r="B1591" s="244"/>
    </row>
    <row r="1592" spans="1:2" ht="18.75">
      <c r="A1592" s="1"/>
      <c r="B1592" s="244"/>
    </row>
    <row r="1593" spans="1:2" ht="18.75">
      <c r="A1593" s="1"/>
      <c r="B1593" s="244"/>
    </row>
    <row r="1594" spans="1:2" ht="18.75">
      <c r="A1594" s="1"/>
      <c r="B1594" s="244"/>
    </row>
    <row r="1595" spans="1:2" ht="18.75">
      <c r="A1595" s="1"/>
      <c r="B1595" s="244"/>
    </row>
    <row r="1596" spans="1:2" ht="18.75">
      <c r="A1596" s="1"/>
      <c r="B1596" s="244"/>
    </row>
    <row r="1597" spans="1:2" ht="18.75">
      <c r="A1597" s="1"/>
      <c r="B1597" s="244"/>
    </row>
    <row r="1598" spans="1:2" ht="18.75">
      <c r="A1598" s="1"/>
      <c r="B1598" s="244"/>
    </row>
    <row r="1599" spans="1:2" ht="18.75">
      <c r="A1599" s="1"/>
      <c r="B1599" s="244"/>
    </row>
    <row r="1600" spans="1:2" ht="18.75">
      <c r="A1600" s="1"/>
      <c r="B1600" s="244"/>
    </row>
    <row r="1601" spans="1:2" ht="18.75">
      <c r="A1601" s="1"/>
      <c r="B1601" s="244"/>
    </row>
    <row r="1602" spans="1:2" ht="18.75">
      <c r="A1602" s="1"/>
      <c r="B1602" s="244"/>
    </row>
    <row r="1603" spans="1:2" ht="18.75">
      <c r="A1603" s="1"/>
      <c r="B1603" s="244"/>
    </row>
    <row r="1604" spans="1:2" ht="18.75">
      <c r="A1604" s="1"/>
      <c r="B1604" s="244"/>
    </row>
    <row r="1605" spans="1:2" ht="18.75">
      <c r="A1605" s="1"/>
      <c r="B1605" s="244"/>
    </row>
    <row r="1606" spans="1:2" ht="18.75">
      <c r="A1606" s="1"/>
      <c r="B1606" s="244"/>
    </row>
    <row r="1607" spans="1:2" ht="18.75">
      <c r="A1607" s="1"/>
      <c r="B1607" s="244"/>
    </row>
    <row r="1608" spans="1:2" ht="18.75">
      <c r="A1608" s="1"/>
      <c r="B1608" s="244"/>
    </row>
    <row r="1609" spans="1:2" ht="18.75">
      <c r="A1609" s="1"/>
      <c r="B1609" s="244"/>
    </row>
    <row r="1610" spans="1:2" ht="18.75">
      <c r="A1610" s="1"/>
      <c r="B1610" s="244"/>
    </row>
    <row r="1611" spans="1:2" ht="18.75">
      <c r="A1611" s="1"/>
      <c r="B1611" s="244"/>
    </row>
    <row r="1612" spans="1:2" ht="18.75">
      <c r="A1612" s="1"/>
      <c r="B1612" s="244"/>
    </row>
    <row r="1613" spans="1:2" ht="18.75">
      <c r="A1613" s="1"/>
      <c r="B1613" s="244"/>
    </row>
    <row r="1614" spans="1:2" ht="18.75">
      <c r="A1614" s="1"/>
      <c r="B1614" s="244"/>
    </row>
    <row r="1615" spans="1:2" ht="18.75">
      <c r="A1615" s="1"/>
      <c r="B1615" s="244"/>
    </row>
    <row r="1616" spans="1:2" ht="18.75">
      <c r="A1616" s="1"/>
      <c r="B1616" s="244"/>
    </row>
    <row r="1617" spans="1:2" ht="18.75">
      <c r="A1617" s="1"/>
      <c r="B1617" s="244"/>
    </row>
    <row r="1618" spans="1:2" ht="18.75">
      <c r="A1618" s="1"/>
      <c r="B1618" s="244"/>
    </row>
    <row r="1619" spans="1:2" ht="18.75">
      <c r="A1619" s="1"/>
      <c r="B1619" s="244"/>
    </row>
    <row r="1620" spans="1:2" ht="18.75">
      <c r="A1620" s="1"/>
      <c r="B1620" s="244"/>
    </row>
    <row r="1621" spans="1:2" ht="18.75">
      <c r="A1621" s="1"/>
      <c r="B1621" s="244"/>
    </row>
    <row r="1622" spans="1:2" ht="18.75">
      <c r="A1622" s="1"/>
      <c r="B1622" s="244"/>
    </row>
    <row r="1623" spans="1:2" ht="18.75">
      <c r="A1623" s="1"/>
      <c r="B1623" s="244"/>
    </row>
    <row r="1624" spans="1:2" ht="18.75">
      <c r="A1624" s="1"/>
      <c r="B1624" s="244"/>
    </row>
    <row r="1625" spans="1:2" ht="18.75">
      <c r="A1625" s="1"/>
      <c r="B1625" s="244"/>
    </row>
    <row r="1626" spans="1:2" ht="18.75">
      <c r="A1626" s="1"/>
      <c r="B1626" s="244"/>
    </row>
    <row r="1627" spans="1:2" ht="18.75">
      <c r="A1627" s="1"/>
      <c r="B1627" s="244"/>
    </row>
    <row r="1628" spans="1:2" ht="18.75">
      <c r="A1628" s="1"/>
      <c r="B1628" s="244"/>
    </row>
    <row r="1629" spans="1:2" ht="18.75">
      <c r="A1629" s="1"/>
      <c r="B1629" s="244"/>
    </row>
    <row r="1630" spans="1:2" ht="18.75">
      <c r="A1630" s="1"/>
      <c r="B1630" s="244"/>
    </row>
    <row r="1631" spans="1:2" ht="18.75">
      <c r="A1631" s="1"/>
      <c r="B1631" s="244"/>
    </row>
    <row r="1632" spans="1:2" ht="18.75">
      <c r="A1632" s="1"/>
      <c r="B1632" s="244"/>
    </row>
    <row r="1633" spans="1:2" ht="18.75">
      <c r="A1633" s="1"/>
      <c r="B1633" s="244"/>
    </row>
    <row r="1634" spans="1:2" ht="18.75">
      <c r="A1634" s="1"/>
      <c r="B1634" s="244"/>
    </row>
    <row r="1635" spans="1:2" ht="18.75">
      <c r="A1635" s="1"/>
      <c r="B1635" s="244"/>
    </row>
    <row r="1636" spans="1:2" ht="18.75">
      <c r="A1636" s="1"/>
      <c r="B1636" s="244"/>
    </row>
    <row r="1637" spans="1:2" ht="18.75">
      <c r="A1637" s="1"/>
      <c r="B1637" s="244"/>
    </row>
    <row r="1638" spans="1:2" ht="18.75">
      <c r="A1638" s="1"/>
      <c r="B1638" s="244"/>
    </row>
    <row r="1639" spans="1:2" ht="18.75">
      <c r="A1639" s="1"/>
      <c r="B1639" s="244"/>
    </row>
    <row r="1640" spans="1:2" ht="18.75">
      <c r="A1640" s="1"/>
      <c r="B1640" s="244"/>
    </row>
    <row r="1641" spans="1:2" ht="18.75">
      <c r="A1641" s="1"/>
      <c r="B1641" s="244"/>
    </row>
    <row r="1642" spans="1:2" ht="18.75">
      <c r="A1642" s="1"/>
      <c r="B1642" s="244"/>
    </row>
    <row r="1643" spans="1:2" ht="18.75">
      <c r="A1643" s="1"/>
      <c r="B1643" s="244"/>
    </row>
    <row r="1644" spans="1:2" ht="18.75">
      <c r="A1644" s="1"/>
      <c r="B1644" s="244"/>
    </row>
    <row r="1645" spans="1:2" ht="18.75">
      <c r="A1645" s="1"/>
      <c r="B1645" s="244"/>
    </row>
    <row r="1646" spans="1:2" ht="18.75">
      <c r="A1646" s="1"/>
      <c r="B1646" s="244"/>
    </row>
    <row r="1647" spans="1:2" ht="18.75">
      <c r="A1647" s="1"/>
      <c r="B1647" s="244"/>
    </row>
    <row r="1648" spans="1:2" ht="18.75">
      <c r="A1648" s="1"/>
      <c r="B1648" s="244"/>
    </row>
    <row r="1649" spans="1:2" ht="18.75">
      <c r="A1649" s="1"/>
      <c r="B1649" s="244"/>
    </row>
    <row r="1650" spans="1:2" ht="18.75">
      <c r="A1650" s="1"/>
      <c r="B1650" s="244"/>
    </row>
    <row r="1651" spans="1:2" ht="18.75">
      <c r="A1651" s="1"/>
      <c r="B1651" s="244"/>
    </row>
    <row r="1652" spans="1:2" ht="18.75">
      <c r="A1652" s="1"/>
      <c r="B1652" s="244"/>
    </row>
    <row r="1653" spans="1:2" ht="18.75">
      <c r="A1653" s="1"/>
      <c r="B1653" s="244"/>
    </row>
    <row r="1654" spans="1:2" ht="18.75">
      <c r="A1654" s="1"/>
      <c r="B1654" s="244"/>
    </row>
    <row r="1655" spans="1:2" ht="18.75">
      <c r="A1655" s="1"/>
      <c r="B1655" s="244"/>
    </row>
    <row r="1656" spans="1:2" ht="18.75">
      <c r="A1656" s="1"/>
      <c r="B1656" s="244"/>
    </row>
    <row r="1657" spans="1:2" ht="18.75">
      <c r="A1657" s="1"/>
      <c r="B1657" s="244"/>
    </row>
    <row r="1658" spans="1:2" ht="18.75">
      <c r="A1658" s="1"/>
      <c r="B1658" s="244"/>
    </row>
    <row r="1659" spans="1:2" ht="18.75">
      <c r="A1659" s="1"/>
      <c r="B1659" s="244"/>
    </row>
    <row r="1660" spans="1:2" ht="18.75">
      <c r="A1660" s="1"/>
      <c r="B1660" s="244"/>
    </row>
    <row r="1661" spans="1:2" ht="18.75">
      <c r="A1661" s="1"/>
      <c r="B1661" s="244"/>
    </row>
    <row r="1662" spans="1:2" ht="18.75">
      <c r="A1662" s="1"/>
      <c r="B1662" s="244"/>
    </row>
    <row r="1663" spans="1:2" ht="18.75">
      <c r="A1663" s="1"/>
      <c r="B1663" s="244"/>
    </row>
    <row r="1664" spans="1:2" ht="18.75">
      <c r="A1664" s="1"/>
      <c r="B1664" s="244"/>
    </row>
    <row r="1665" spans="1:2" ht="18.75">
      <c r="A1665" s="1"/>
      <c r="B1665" s="244"/>
    </row>
    <row r="1666" spans="1:2" ht="18.75">
      <c r="A1666" s="1"/>
      <c r="B1666" s="244"/>
    </row>
    <row r="1667" spans="1:2" ht="18.75">
      <c r="A1667" s="1"/>
      <c r="B1667" s="244"/>
    </row>
    <row r="1668" spans="1:2" ht="18.75">
      <c r="A1668" s="1"/>
      <c r="B1668" s="244"/>
    </row>
    <row r="1669" spans="1:2" ht="18.75">
      <c r="A1669" s="1"/>
      <c r="B1669" s="244"/>
    </row>
    <row r="1670" spans="1:2" ht="18.75">
      <c r="A1670" s="1"/>
      <c r="B1670" s="244"/>
    </row>
    <row r="1671" spans="1:2" ht="18.75">
      <c r="A1671" s="1"/>
      <c r="B1671" s="244"/>
    </row>
    <row r="1672" spans="1:2" ht="18.75">
      <c r="A1672" s="1"/>
      <c r="B1672" s="244"/>
    </row>
    <row r="1673" spans="1:2" ht="18.75">
      <c r="A1673" s="1"/>
      <c r="B1673" s="244"/>
    </row>
    <row r="1674" spans="1:2" ht="18.75">
      <c r="A1674" s="1"/>
      <c r="B1674" s="244"/>
    </row>
    <row r="1675" spans="1:2" ht="18.75">
      <c r="A1675" s="1"/>
      <c r="B1675" s="244"/>
    </row>
    <row r="1676" spans="1:2" ht="18.75">
      <c r="A1676" s="1"/>
      <c r="B1676" s="244"/>
    </row>
    <row r="1677" spans="1:2" ht="18.75">
      <c r="A1677" s="1"/>
      <c r="B1677" s="244"/>
    </row>
    <row r="1678" spans="1:2" ht="18.75">
      <c r="A1678" s="1"/>
      <c r="B1678" s="244"/>
    </row>
    <row r="1679" spans="1:2" ht="18.75">
      <c r="A1679" s="1"/>
      <c r="B1679" s="244"/>
    </row>
    <row r="1680" spans="1:2" ht="18.75">
      <c r="A1680" s="1"/>
      <c r="B1680" s="244"/>
    </row>
    <row r="1681" spans="1:2" ht="18.75">
      <c r="A1681" s="1"/>
      <c r="B1681" s="244"/>
    </row>
    <row r="1682" spans="1:2" ht="18.75">
      <c r="A1682" s="1"/>
      <c r="B1682" s="244"/>
    </row>
    <row r="1683" spans="1:2" ht="18.75">
      <c r="A1683" s="1"/>
      <c r="B1683" s="244"/>
    </row>
    <row r="1684" spans="1:2" ht="18.75">
      <c r="A1684" s="1"/>
      <c r="B1684" s="244"/>
    </row>
    <row r="1685" spans="1:2" ht="18.75">
      <c r="A1685" s="1"/>
      <c r="B1685" s="244"/>
    </row>
    <row r="1686" spans="1:2" ht="18.75">
      <c r="A1686" s="1"/>
      <c r="B1686" s="244"/>
    </row>
    <row r="1687" spans="1:2" ht="18.75">
      <c r="A1687" s="1"/>
      <c r="B1687" s="244"/>
    </row>
    <row r="1688" spans="1:2" ht="18.75">
      <c r="A1688" s="1"/>
      <c r="B1688" s="244"/>
    </row>
    <row r="1689" spans="1:2" ht="18.75">
      <c r="A1689" s="1"/>
      <c r="B1689" s="244"/>
    </row>
    <row r="1690" spans="1:2" ht="18.75">
      <c r="A1690" s="1"/>
      <c r="B1690" s="244"/>
    </row>
    <row r="1691" spans="1:2" ht="18.75">
      <c r="A1691" s="1"/>
      <c r="B1691" s="244"/>
    </row>
    <row r="1692" spans="1:2" ht="18.75">
      <c r="A1692" s="1"/>
      <c r="B1692" s="244"/>
    </row>
    <row r="1693" spans="1:2" ht="18.75">
      <c r="A1693" s="1"/>
      <c r="B1693" s="244"/>
    </row>
    <row r="1694" spans="1:2" ht="18.75">
      <c r="A1694" s="1"/>
      <c r="B1694" s="244"/>
    </row>
    <row r="1695" spans="1:2" ht="18.75">
      <c r="A1695" s="1"/>
      <c r="B1695" s="244"/>
    </row>
    <row r="1696" spans="1:2" ht="18.75">
      <c r="A1696" s="1"/>
      <c r="B1696" s="244"/>
    </row>
    <row r="1697" spans="1:2" ht="18.75">
      <c r="A1697" s="1"/>
      <c r="B1697" s="244"/>
    </row>
    <row r="1698" spans="1:2" ht="18.75">
      <c r="A1698" s="1"/>
      <c r="B1698" s="244"/>
    </row>
    <row r="1699" spans="1:2" ht="18.75">
      <c r="A1699" s="1"/>
      <c r="B1699" s="244"/>
    </row>
    <row r="1700" spans="1:2" ht="18.75">
      <c r="A1700" s="1"/>
      <c r="B1700" s="244"/>
    </row>
    <row r="1701" spans="1:2" ht="18.75">
      <c r="A1701" s="1"/>
      <c r="B1701" s="244"/>
    </row>
    <row r="1702" spans="1:2" ht="18.75">
      <c r="A1702" s="1"/>
      <c r="B1702" s="244"/>
    </row>
    <row r="1703" spans="1:2" ht="18.75">
      <c r="A1703" s="1"/>
      <c r="B1703" s="244"/>
    </row>
    <row r="1704" spans="1:2" ht="18.75">
      <c r="A1704" s="1"/>
      <c r="B1704" s="244"/>
    </row>
    <row r="1705" spans="1:2" ht="18.75">
      <c r="A1705" s="1"/>
      <c r="B1705" s="244"/>
    </row>
    <row r="1706" spans="1:2" ht="18.75">
      <c r="A1706" s="1"/>
      <c r="B1706" s="244"/>
    </row>
    <row r="1707" spans="1:2" ht="18.75">
      <c r="A1707" s="1"/>
      <c r="B1707" s="244"/>
    </row>
    <row r="1708" spans="1:2" ht="18.75">
      <c r="A1708" s="1"/>
      <c r="B1708" s="244"/>
    </row>
    <row r="1709" spans="1:2" ht="18.75">
      <c r="A1709" s="1"/>
      <c r="B1709" s="244"/>
    </row>
    <row r="1710" spans="1:2" ht="18.75">
      <c r="A1710" s="1"/>
      <c r="B1710" s="244"/>
    </row>
    <row r="1711" spans="1:2" ht="18.75">
      <c r="A1711" s="1"/>
      <c r="B1711" s="244"/>
    </row>
    <row r="1712" spans="1:2" ht="18.75">
      <c r="A1712" s="1"/>
      <c r="B1712" s="244"/>
    </row>
    <row r="1713" spans="1:2" ht="18.75">
      <c r="A1713" s="1"/>
      <c r="B1713" s="244"/>
    </row>
    <row r="1714" spans="1:2" ht="18.75">
      <c r="A1714" s="1"/>
      <c r="B1714" s="244"/>
    </row>
    <row r="1715" spans="1:2" ht="18.75">
      <c r="A1715" s="1"/>
      <c r="B1715" s="244"/>
    </row>
    <row r="1716" spans="1:2" ht="18.75">
      <c r="A1716" s="1"/>
      <c r="B1716" s="244"/>
    </row>
    <row r="1717" spans="1:2" ht="18.75">
      <c r="A1717" s="1"/>
      <c r="B1717" s="244"/>
    </row>
    <row r="1718" spans="1:2" ht="18.75">
      <c r="A1718" s="1"/>
      <c r="B1718" s="244"/>
    </row>
    <row r="1719" spans="1:2" ht="18.75">
      <c r="A1719" s="1"/>
      <c r="B1719" s="244"/>
    </row>
    <row r="1720" spans="1:2" ht="18.75">
      <c r="A1720" s="1"/>
      <c r="B1720" s="244"/>
    </row>
    <row r="1721" spans="1:2" ht="18.75">
      <c r="A1721" s="1"/>
      <c r="B1721" s="244"/>
    </row>
    <row r="1722" spans="1:2" ht="18.75">
      <c r="A1722" s="1"/>
      <c r="B1722" s="244"/>
    </row>
    <row r="1723" spans="1:2" ht="18.75">
      <c r="A1723" s="1"/>
      <c r="B1723" s="244"/>
    </row>
    <row r="1724" spans="1:2" ht="18.75">
      <c r="A1724" s="1"/>
      <c r="B1724" s="244"/>
    </row>
    <row r="1725" spans="1:2" ht="18.75">
      <c r="A1725" s="1"/>
      <c r="B1725" s="244"/>
    </row>
    <row r="1726" spans="1:2" ht="18.75">
      <c r="A1726" s="1"/>
      <c r="B1726" s="244"/>
    </row>
    <row r="1727" spans="1:2" ht="18.75">
      <c r="A1727" s="1"/>
      <c r="B1727" s="244"/>
    </row>
    <row r="1728" spans="1:2" ht="18.75">
      <c r="A1728" s="1"/>
      <c r="B1728" s="244"/>
    </row>
    <row r="1729" spans="1:2" ht="18.75">
      <c r="A1729" s="1"/>
      <c r="B1729" s="244"/>
    </row>
    <row r="1730" spans="1:2" ht="18.75">
      <c r="A1730" s="1"/>
      <c r="B1730" s="244"/>
    </row>
    <row r="1731" spans="1:2" ht="18.75">
      <c r="A1731" s="1"/>
      <c r="B1731" s="244"/>
    </row>
    <row r="1732" spans="1:2" ht="18.75">
      <c r="A1732" s="1"/>
      <c r="B1732" s="244"/>
    </row>
    <row r="1733" spans="1:2" ht="18.75">
      <c r="A1733" s="1"/>
      <c r="B1733" s="244"/>
    </row>
    <row r="1734" spans="1:2" ht="18.75">
      <c r="A1734" s="1"/>
      <c r="B1734" s="244"/>
    </row>
    <row r="1735" spans="1:2" ht="18.75">
      <c r="A1735" s="1"/>
      <c r="B1735" s="244"/>
    </row>
    <row r="1736" spans="1:2" ht="18.75">
      <c r="A1736" s="1"/>
      <c r="B1736" s="244"/>
    </row>
    <row r="1737" spans="1:2" ht="18.75">
      <c r="A1737" s="1"/>
      <c r="B1737" s="244"/>
    </row>
    <row r="1738" spans="1:2" ht="18.75">
      <c r="A1738" s="1"/>
      <c r="B1738" s="244"/>
    </row>
    <row r="1739" spans="1:2" ht="18.75">
      <c r="A1739" s="1"/>
      <c r="B1739" s="244"/>
    </row>
    <row r="1740" spans="1:2" ht="18.75">
      <c r="A1740" s="1"/>
      <c r="B1740" s="244"/>
    </row>
    <row r="1741" spans="1:2" ht="18.75">
      <c r="A1741" s="1"/>
      <c r="B1741" s="244"/>
    </row>
    <row r="1742" spans="1:2" ht="18.75">
      <c r="A1742" s="1"/>
      <c r="B1742" s="244"/>
    </row>
    <row r="1743" spans="1:2" ht="18.75">
      <c r="A1743" s="1"/>
      <c r="B1743" s="244"/>
    </row>
    <row r="1744" spans="1:2" ht="18.75">
      <c r="A1744" s="1"/>
      <c r="B1744" s="244"/>
    </row>
    <row r="1745" spans="1:2" ht="18.75">
      <c r="A1745" s="1"/>
      <c r="B1745" s="244"/>
    </row>
    <row r="1746" spans="1:2" ht="18.75">
      <c r="A1746" s="1"/>
      <c r="B1746" s="244"/>
    </row>
    <row r="1747" spans="1:2" ht="18.75">
      <c r="A1747" s="1"/>
      <c r="B1747" s="244"/>
    </row>
    <row r="1748" spans="1:2" ht="18.75">
      <c r="A1748" s="1"/>
      <c r="B1748" s="244"/>
    </row>
    <row r="1749" spans="1:2" ht="18.75">
      <c r="A1749" s="1"/>
      <c r="B1749" s="244"/>
    </row>
    <row r="1750" spans="1:2" ht="18.75">
      <c r="A1750" s="1"/>
      <c r="B1750" s="244"/>
    </row>
    <row r="1751" spans="1:2" ht="18.75">
      <c r="A1751" s="1"/>
      <c r="B1751" s="244"/>
    </row>
    <row r="1752" spans="1:2" ht="18.75">
      <c r="A1752" s="1"/>
      <c r="B1752" s="244"/>
    </row>
    <row r="1753" spans="1:2" ht="18.75">
      <c r="A1753" s="1"/>
      <c r="B1753" s="244"/>
    </row>
    <row r="1754" spans="1:2" ht="18.75">
      <c r="A1754" s="1"/>
      <c r="B1754" s="244"/>
    </row>
    <row r="1755" spans="1:2" ht="18.75">
      <c r="A1755" s="1"/>
      <c r="B1755" s="244"/>
    </row>
    <row r="1756" spans="1:2" ht="18.75">
      <c r="A1756" s="1"/>
      <c r="B1756" s="244"/>
    </row>
    <row r="1757" spans="1:2" ht="18.75">
      <c r="A1757" s="1"/>
      <c r="B1757" s="244"/>
    </row>
    <row r="1758" spans="1:2" ht="18.75">
      <c r="A1758" s="1"/>
      <c r="B1758" s="244"/>
    </row>
    <row r="1759" spans="1:2" ht="18.75">
      <c r="A1759" s="1"/>
      <c r="B1759" s="244"/>
    </row>
    <row r="1760" spans="1:2" ht="18.75">
      <c r="A1760" s="1"/>
      <c r="B1760" s="244"/>
    </row>
    <row r="1761" spans="1:2" ht="18.75">
      <c r="A1761" s="1"/>
      <c r="B1761" s="244"/>
    </row>
    <row r="1762" spans="1:2" ht="18.75">
      <c r="A1762" s="1"/>
      <c r="B1762" s="244"/>
    </row>
    <row r="1763" spans="1:2" ht="18.75">
      <c r="A1763" s="1"/>
      <c r="B1763" s="244"/>
    </row>
    <row r="1764" spans="1:2" ht="18.75">
      <c r="A1764" s="1"/>
      <c r="B1764" s="244"/>
    </row>
    <row r="1765" spans="1:2" ht="18.75">
      <c r="A1765" s="1"/>
      <c r="B1765" s="244"/>
    </row>
    <row r="1766" spans="1:2" ht="18.75">
      <c r="A1766" s="1"/>
      <c r="B1766" s="244"/>
    </row>
    <row r="1767" spans="1:2" ht="18.75">
      <c r="A1767" s="1"/>
      <c r="B1767" s="244"/>
    </row>
    <row r="1768" spans="1:2" ht="18.75">
      <c r="A1768" s="1"/>
      <c r="B1768" s="244"/>
    </row>
    <row r="1769" spans="1:2" ht="18.75">
      <c r="A1769" s="1"/>
      <c r="B1769" s="244"/>
    </row>
    <row r="1770" spans="1:2" ht="18.75">
      <c r="A1770" s="1"/>
      <c r="B1770" s="244"/>
    </row>
    <row r="1771" spans="1:2" ht="18.75">
      <c r="A1771" s="1"/>
      <c r="B1771" s="244"/>
    </row>
    <row r="1772" spans="1:2" ht="18.75">
      <c r="A1772" s="1"/>
      <c r="B1772" s="244"/>
    </row>
    <row r="1773" spans="1:2" ht="18.75">
      <c r="A1773" s="1"/>
      <c r="B1773" s="244"/>
    </row>
    <row r="1774" spans="1:2" ht="18.75">
      <c r="A1774" s="1"/>
      <c r="B1774" s="244"/>
    </row>
    <row r="1775" spans="1:2" ht="18.75">
      <c r="A1775" s="1"/>
      <c r="B1775" s="244"/>
    </row>
    <row r="1776" spans="1:2" ht="18.75">
      <c r="A1776" s="1"/>
      <c r="B1776" s="244"/>
    </row>
    <row r="1777" spans="1:2" ht="18.75">
      <c r="A1777" s="1"/>
      <c r="B1777" s="244"/>
    </row>
    <row r="1778" spans="1:2" ht="18.75">
      <c r="A1778" s="1"/>
      <c r="B1778" s="244"/>
    </row>
    <row r="1779" spans="1:2" ht="18.75">
      <c r="A1779" s="1"/>
      <c r="B1779" s="244"/>
    </row>
    <row r="1780" spans="1:2" ht="18.75">
      <c r="A1780" s="1"/>
      <c r="B1780" s="244"/>
    </row>
    <row r="1781" spans="1:2" ht="18.75">
      <c r="A1781" s="1"/>
      <c r="B1781" s="244"/>
    </row>
    <row r="1782" spans="1:2" ht="18.75">
      <c r="A1782" s="1"/>
      <c r="B1782" s="244"/>
    </row>
    <row r="1783" spans="1:2" ht="18.75">
      <c r="A1783" s="1"/>
      <c r="B1783" s="244"/>
    </row>
    <row r="1784" spans="1:2" ht="18.75">
      <c r="A1784" s="1"/>
      <c r="B1784" s="244"/>
    </row>
    <row r="1785" spans="1:2" ht="18.75">
      <c r="A1785" s="1"/>
      <c r="B1785" s="244"/>
    </row>
    <row r="1786" spans="1:2" ht="18.75">
      <c r="A1786" s="1"/>
      <c r="B1786" s="244"/>
    </row>
    <row r="1787" spans="1:2" ht="18.75">
      <c r="A1787" s="1"/>
      <c r="B1787" s="244"/>
    </row>
    <row r="1788" spans="1:2" ht="18.75">
      <c r="A1788" s="1"/>
      <c r="B1788" s="244"/>
    </row>
    <row r="1789" spans="1:2" ht="18.75">
      <c r="A1789" s="1"/>
      <c r="B1789" s="244"/>
    </row>
    <row r="1790" spans="1:2" ht="18.75">
      <c r="A1790" s="1"/>
      <c r="B1790" s="244"/>
    </row>
    <row r="1791" spans="1:2" ht="18.75">
      <c r="A1791" s="1"/>
      <c r="B1791" s="244"/>
    </row>
    <row r="1792" spans="1:2" ht="18.75">
      <c r="A1792" s="1"/>
      <c r="B1792" s="244"/>
    </row>
    <row r="1793" spans="1:2" ht="18.75">
      <c r="A1793" s="1"/>
      <c r="B1793" s="244"/>
    </row>
    <row r="1794" spans="1:2" ht="18.75">
      <c r="A1794" s="1"/>
      <c r="B1794" s="244"/>
    </row>
    <row r="1795" spans="1:2" ht="18.75">
      <c r="A1795" s="1"/>
      <c r="B1795" s="244"/>
    </row>
    <row r="1796" spans="1:2" ht="18.75">
      <c r="A1796" s="1"/>
      <c r="B1796" s="244"/>
    </row>
    <row r="1797" spans="1:2" ht="18.75">
      <c r="A1797" s="1"/>
      <c r="B1797" s="244"/>
    </row>
    <row r="1798" spans="1:2" ht="18.75">
      <c r="A1798" s="1"/>
      <c r="B1798" s="244"/>
    </row>
    <row r="1799" spans="1:2" ht="18.75">
      <c r="A1799" s="1"/>
      <c r="B1799" s="244"/>
    </row>
    <row r="1800" spans="1:2" ht="18.75">
      <c r="A1800" s="1"/>
      <c r="B1800" s="244"/>
    </row>
    <row r="1801" spans="1:2" ht="18.75">
      <c r="A1801" s="1"/>
      <c r="B1801" s="244"/>
    </row>
    <row r="1802" spans="1:2" ht="18.75">
      <c r="A1802" s="1"/>
      <c r="B1802" s="244"/>
    </row>
    <row r="1803" spans="1:2" ht="18.75">
      <c r="A1803" s="1"/>
      <c r="B1803" s="244"/>
    </row>
    <row r="1804" spans="1:2" ht="18.75">
      <c r="A1804" s="1"/>
      <c r="B1804" s="244"/>
    </row>
    <row r="1805" spans="1:2" ht="18.75">
      <c r="A1805" s="1"/>
      <c r="B1805" s="244"/>
    </row>
    <row r="1806" spans="1:2" ht="18.75">
      <c r="A1806" s="1"/>
      <c r="B1806" s="244"/>
    </row>
    <row r="1807" spans="1:2" ht="18.75">
      <c r="A1807" s="1"/>
      <c r="B1807" s="244"/>
    </row>
    <row r="1808" spans="1:2" ht="18.75">
      <c r="A1808" s="1"/>
      <c r="B1808" s="244"/>
    </row>
    <row r="1809" spans="1:2" ht="18.75">
      <c r="A1809" s="1"/>
      <c r="B1809" s="244"/>
    </row>
    <row r="1810" spans="1:2" ht="18.75">
      <c r="A1810" s="1"/>
      <c r="B1810" s="244"/>
    </row>
    <row r="1811" spans="1:2" ht="18.75">
      <c r="A1811" s="1"/>
      <c r="B1811" s="244"/>
    </row>
    <row r="1812" spans="1:2" ht="18.75">
      <c r="A1812" s="1"/>
      <c r="B1812" s="244"/>
    </row>
    <row r="1813" spans="1:2" ht="18.75">
      <c r="A1813" s="1"/>
      <c r="B1813" s="244"/>
    </row>
    <row r="1814" spans="1:2" ht="18.75">
      <c r="A1814" s="1"/>
      <c r="B1814" s="244"/>
    </row>
    <row r="1815" spans="1:2" ht="18.75">
      <c r="A1815" s="1"/>
      <c r="B1815" s="244"/>
    </row>
    <row r="1816" spans="1:2" ht="18.75">
      <c r="A1816" s="1"/>
      <c r="B1816" s="244"/>
    </row>
    <row r="1817" spans="1:2" ht="18.75">
      <c r="A1817" s="1"/>
      <c r="B1817" s="244"/>
    </row>
    <row r="1818" spans="1:2" ht="18.75">
      <c r="A1818" s="1"/>
      <c r="B1818" s="244"/>
    </row>
    <row r="1819" spans="1:2" ht="18.75">
      <c r="A1819" s="1"/>
      <c r="B1819" s="244"/>
    </row>
    <row r="1820" spans="1:2" ht="18.75">
      <c r="A1820" s="1"/>
      <c r="B1820" s="244"/>
    </row>
    <row r="1821" spans="1:2" ht="18.75">
      <c r="A1821" s="1"/>
      <c r="B1821" s="244"/>
    </row>
    <row r="1822" spans="1:2" ht="18.75">
      <c r="A1822" s="1"/>
      <c r="B1822" s="244"/>
    </row>
    <row r="1823" spans="1:2" ht="18.75">
      <c r="A1823" s="1"/>
      <c r="B1823" s="244"/>
    </row>
    <row r="1824" spans="1:2" ht="18.75">
      <c r="A1824" s="1"/>
      <c r="B1824" s="244"/>
    </row>
    <row r="1825" spans="1:2" ht="18.75">
      <c r="A1825" s="1"/>
      <c r="B1825" s="244"/>
    </row>
    <row r="1826" spans="1:2" ht="18.75">
      <c r="A1826" s="1"/>
      <c r="B1826" s="244"/>
    </row>
    <row r="1827" spans="1:2" ht="18.75">
      <c r="A1827" s="1"/>
      <c r="B1827" s="244"/>
    </row>
    <row r="1828" spans="1:2" ht="18.75">
      <c r="A1828" s="1"/>
      <c r="B1828" s="244"/>
    </row>
    <row r="1829" spans="1:2" ht="18.75">
      <c r="A1829" s="1"/>
      <c r="B1829" s="244"/>
    </row>
    <row r="1830" spans="1:2" ht="18.75">
      <c r="A1830" s="1"/>
      <c r="B1830" s="244"/>
    </row>
    <row r="1831" spans="1:2" ht="18.75">
      <c r="A1831" s="1"/>
      <c r="B1831" s="244"/>
    </row>
    <row r="1832" spans="1:2" ht="18.75">
      <c r="A1832" s="1"/>
      <c r="B1832" s="244"/>
    </row>
    <row r="1833" spans="1:2" ht="18.75">
      <c r="A1833" s="1"/>
      <c r="B1833" s="244"/>
    </row>
    <row r="1834" spans="1:2" ht="18.75">
      <c r="A1834" s="1"/>
      <c r="B1834" s="244"/>
    </row>
    <row r="1835" spans="1:2" ht="18.75">
      <c r="A1835" s="1"/>
      <c r="B1835" s="244"/>
    </row>
    <row r="1836" spans="1:2" ht="18.75">
      <c r="A1836" s="1"/>
      <c r="B1836" s="244"/>
    </row>
    <row r="1837" spans="1:2" ht="18.75">
      <c r="A1837" s="1"/>
      <c r="B1837" s="244"/>
    </row>
    <row r="1838" spans="1:2" ht="18.75">
      <c r="A1838" s="1"/>
      <c r="B1838" s="244"/>
    </row>
    <row r="1839" spans="1:2" ht="18.75">
      <c r="A1839" s="1"/>
      <c r="B1839" s="244"/>
    </row>
    <row r="1840" spans="1:2" ht="18.75">
      <c r="A1840" s="1"/>
      <c r="B1840" s="244"/>
    </row>
    <row r="1841" spans="1:2" ht="18.75">
      <c r="A1841" s="1"/>
      <c r="B1841" s="244"/>
    </row>
    <row r="1842" spans="1:2" ht="18.75">
      <c r="A1842" s="1"/>
      <c r="B1842" s="244"/>
    </row>
    <row r="1843" spans="1:2" ht="18.75">
      <c r="A1843" s="1"/>
      <c r="B1843" s="244"/>
    </row>
    <row r="1844" spans="1:2" ht="18.75">
      <c r="A1844" s="1"/>
      <c r="B1844" s="244"/>
    </row>
    <row r="1845" spans="1:2" ht="18.75">
      <c r="A1845" s="1"/>
      <c r="B1845" s="244"/>
    </row>
    <row r="1846" spans="1:2" ht="18.75">
      <c r="A1846" s="1"/>
      <c r="B1846" s="244"/>
    </row>
    <row r="1847" spans="1:2" ht="18.75">
      <c r="A1847" s="1"/>
      <c r="B1847" s="244"/>
    </row>
    <row r="1848" spans="1:2" ht="18.75">
      <c r="A1848" s="1"/>
      <c r="B1848" s="244"/>
    </row>
    <row r="1849" spans="1:2" ht="18.75">
      <c r="A1849" s="1"/>
      <c r="B1849" s="244"/>
    </row>
    <row r="1850" spans="1:2" ht="18.75">
      <c r="A1850" s="1"/>
      <c r="B1850" s="244"/>
    </row>
    <row r="1851" spans="1:2" ht="18.75">
      <c r="A1851" s="1"/>
      <c r="B1851" s="244"/>
    </row>
    <row r="1852" spans="1:2" ht="18.75">
      <c r="A1852" s="1"/>
      <c r="B1852" s="244"/>
    </row>
    <row r="1853" spans="1:2" ht="18.75">
      <c r="A1853" s="1"/>
      <c r="B1853" s="244"/>
    </row>
    <row r="1854" spans="1:2" ht="18.75">
      <c r="A1854" s="1"/>
      <c r="B1854" s="244"/>
    </row>
    <row r="1855" spans="1:2" ht="18.75">
      <c r="A1855" s="1"/>
      <c r="B1855" s="244"/>
    </row>
    <row r="1856" spans="1:2" ht="18.75">
      <c r="A1856" s="1"/>
      <c r="B1856" s="244"/>
    </row>
    <row r="1857" spans="1:2" ht="18.75">
      <c r="A1857" s="1"/>
      <c r="B1857" s="244"/>
    </row>
    <row r="1858" spans="1:2" ht="18.75">
      <c r="A1858" s="1"/>
      <c r="B1858" s="244"/>
    </row>
    <row r="1859" spans="1:2" ht="18.75">
      <c r="A1859" s="1"/>
      <c r="B1859" s="244"/>
    </row>
    <row r="1860" spans="1:2" ht="18.75">
      <c r="A1860" s="1"/>
      <c r="B1860" s="244"/>
    </row>
    <row r="1861" spans="1:2" ht="18.75">
      <c r="A1861" s="1"/>
      <c r="B1861" s="244"/>
    </row>
    <row r="1862" spans="1:2" ht="18.75">
      <c r="A1862" s="1"/>
      <c r="B1862" s="244"/>
    </row>
    <row r="1863" spans="1:2" ht="18.75">
      <c r="A1863" s="1"/>
      <c r="B1863" s="244"/>
    </row>
    <row r="1864" spans="1:2" ht="18.75">
      <c r="A1864" s="1"/>
      <c r="B1864" s="244"/>
    </row>
    <row r="1865" spans="1:2" ht="18.75">
      <c r="A1865" s="1"/>
      <c r="B1865" s="244"/>
    </row>
    <row r="1866" spans="1:2" ht="18.75">
      <c r="A1866" s="1"/>
      <c r="B1866" s="244"/>
    </row>
    <row r="1867" spans="1:2" ht="18.75">
      <c r="A1867" s="1"/>
      <c r="B1867" s="244"/>
    </row>
    <row r="1868" spans="1:2" ht="18.75">
      <c r="A1868" s="1"/>
      <c r="B1868" s="244"/>
    </row>
    <row r="1869" spans="1:2" ht="18.75">
      <c r="A1869" s="1"/>
      <c r="B1869" s="244"/>
    </row>
    <row r="1870" spans="1:2" ht="18.75">
      <c r="A1870" s="1"/>
      <c r="B1870" s="244"/>
    </row>
    <row r="1871" spans="1:2" ht="18.75">
      <c r="A1871" s="1"/>
      <c r="B1871" s="244"/>
    </row>
    <row r="1872" spans="1:2" ht="18.75">
      <c r="A1872" s="1"/>
      <c r="B1872" s="244"/>
    </row>
    <row r="1873" spans="1:2" ht="18.75">
      <c r="A1873" s="1"/>
      <c r="B1873" s="244"/>
    </row>
    <row r="1874" spans="1:2" ht="18.75">
      <c r="A1874" s="1"/>
      <c r="B1874" s="244"/>
    </row>
    <row r="1875" spans="1:2" ht="18.75">
      <c r="A1875" s="1"/>
      <c r="B1875" s="244"/>
    </row>
    <row r="1876" spans="1:2" ht="18.75">
      <c r="A1876" s="1"/>
      <c r="B1876" s="244"/>
    </row>
    <row r="1877" spans="1:2" ht="18.75">
      <c r="A1877" s="1"/>
      <c r="B1877" s="244"/>
    </row>
    <row r="1878" spans="1:2" ht="18.75">
      <c r="A1878" s="1"/>
      <c r="B1878" s="244"/>
    </row>
    <row r="1879" spans="1:2" ht="18.75">
      <c r="A1879" s="1"/>
      <c r="B1879" s="244"/>
    </row>
    <row r="1880" spans="1:2" ht="18.75">
      <c r="A1880" s="1"/>
      <c r="B1880" s="244"/>
    </row>
    <row r="1881" spans="1:2" ht="18.75">
      <c r="A1881" s="1"/>
      <c r="B1881" s="244"/>
    </row>
    <row r="1882" spans="1:2" ht="18.75">
      <c r="A1882" s="1"/>
      <c r="B1882" s="244"/>
    </row>
    <row r="1883" spans="1:2" ht="18.75">
      <c r="A1883" s="1"/>
      <c r="B1883" s="244"/>
    </row>
    <row r="1884" spans="1:2" ht="18.75">
      <c r="A1884" s="1"/>
      <c r="B1884" s="244"/>
    </row>
    <row r="1885" spans="1:2" ht="18.75">
      <c r="A1885" s="1"/>
      <c r="B1885" s="244"/>
    </row>
    <row r="1886" spans="1:2" ht="18.75">
      <c r="A1886" s="1"/>
      <c r="B1886" s="244"/>
    </row>
    <row r="1887" spans="1:2" ht="18.75">
      <c r="A1887" s="1"/>
      <c r="B1887" s="244"/>
    </row>
    <row r="1888" spans="1:2" ht="18.75">
      <c r="A1888" s="1"/>
      <c r="B1888" s="244"/>
    </row>
    <row r="1889" spans="1:2" ht="18.75">
      <c r="A1889" s="1"/>
      <c r="B1889" s="244"/>
    </row>
    <row r="1890" spans="1:2" ht="18.75">
      <c r="A1890" s="1"/>
      <c r="B1890" s="244"/>
    </row>
    <row r="1891" spans="1:2" ht="18.75">
      <c r="A1891" s="1"/>
      <c r="B1891" s="244"/>
    </row>
    <row r="1892" spans="1:2" ht="18.75">
      <c r="A1892" s="1"/>
      <c r="B1892" s="244"/>
    </row>
    <row r="1893" spans="1:2" ht="18.75">
      <c r="A1893" s="1"/>
      <c r="B1893" s="244"/>
    </row>
    <row r="1894" spans="1:2" ht="18.75">
      <c r="A1894" s="1"/>
      <c r="B1894" s="244"/>
    </row>
    <row r="1895" spans="1:2" ht="18.75">
      <c r="A1895" s="1"/>
      <c r="B1895" s="244"/>
    </row>
    <row r="1896" spans="1:2" ht="18.75">
      <c r="A1896" s="1"/>
      <c r="B1896" s="244"/>
    </row>
    <row r="1897" spans="1:2" ht="18.75">
      <c r="A1897" s="1"/>
      <c r="B1897" s="244"/>
    </row>
    <row r="1898" spans="1:2" ht="18.75">
      <c r="A1898" s="1"/>
      <c r="B1898" s="244"/>
    </row>
    <row r="1899" spans="1:2" ht="18.75">
      <c r="A1899" s="1"/>
      <c r="B1899" s="244"/>
    </row>
    <row r="1900" spans="1:2" ht="18.75">
      <c r="A1900" s="1"/>
      <c r="B1900" s="244"/>
    </row>
    <row r="1901" spans="1:2" ht="18.75">
      <c r="A1901" s="1"/>
      <c r="B1901" s="244"/>
    </row>
    <row r="1902" spans="1:2" ht="18.75">
      <c r="A1902" s="1"/>
      <c r="B1902" s="244"/>
    </row>
    <row r="1903" spans="1:2" ht="18.75">
      <c r="A1903" s="1"/>
      <c r="B1903" s="244"/>
    </row>
    <row r="1904" spans="1:2" ht="18.75">
      <c r="A1904" s="1"/>
      <c r="B1904" s="244"/>
    </row>
    <row r="1905" spans="1:2" ht="18.75">
      <c r="A1905" s="1"/>
      <c r="B1905" s="244"/>
    </row>
    <row r="1906" spans="1:2" ht="18.75">
      <c r="A1906" s="1"/>
      <c r="B1906" s="244"/>
    </row>
    <row r="1907" spans="1:2" ht="18.75">
      <c r="A1907" s="1"/>
      <c r="B1907" s="244"/>
    </row>
    <row r="1908" spans="1:2" ht="18.75">
      <c r="A1908" s="1"/>
      <c r="B1908" s="244"/>
    </row>
    <row r="1909" spans="1:2" ht="18.75">
      <c r="A1909" s="1"/>
      <c r="B1909" s="244"/>
    </row>
    <row r="1910" spans="1:2" ht="18.75">
      <c r="A1910" s="1"/>
      <c r="B1910" s="244"/>
    </row>
    <row r="1911" spans="1:2" ht="18.75">
      <c r="A1911" s="1"/>
      <c r="B1911" s="244"/>
    </row>
    <row r="1912" spans="1:2" ht="18.75">
      <c r="A1912" s="1"/>
      <c r="B1912" s="244"/>
    </row>
    <row r="1913" spans="1:2" ht="18.75">
      <c r="A1913" s="1"/>
      <c r="B1913" s="244"/>
    </row>
    <row r="1914" spans="1:2" ht="18.75">
      <c r="A1914" s="1"/>
      <c r="B1914" s="244"/>
    </row>
    <row r="1915" spans="1:2" ht="18.75">
      <c r="A1915" s="1"/>
      <c r="B1915" s="244"/>
    </row>
    <row r="1916" spans="1:2" ht="18.75">
      <c r="A1916" s="1"/>
      <c r="B1916" s="244"/>
    </row>
    <row r="1917" spans="1:2" ht="18.75">
      <c r="A1917" s="1"/>
      <c r="B1917" s="244"/>
    </row>
    <row r="1918" spans="1:2" ht="18.75">
      <c r="A1918" s="1"/>
      <c r="B1918" s="244"/>
    </row>
    <row r="1919" spans="1:2" ht="18.75">
      <c r="A1919" s="1"/>
      <c r="B1919" s="244"/>
    </row>
    <row r="1920" spans="1:2" ht="18.75">
      <c r="A1920" s="1"/>
      <c r="B1920" s="244"/>
    </row>
    <row r="1921" spans="1:2" ht="18.75">
      <c r="A1921" s="1"/>
      <c r="B1921" s="244"/>
    </row>
    <row r="1922" spans="1:2" ht="18.75">
      <c r="A1922" s="1"/>
      <c r="B1922" s="244"/>
    </row>
    <row r="1923" spans="1:2" ht="18.75">
      <c r="A1923" s="1"/>
      <c r="B1923" s="244"/>
    </row>
    <row r="1924" spans="1:2" ht="18.75">
      <c r="A1924" s="1"/>
      <c r="B1924" s="244"/>
    </row>
    <row r="1925" spans="1:2" ht="18.75">
      <c r="A1925" s="1"/>
      <c r="B1925" s="244"/>
    </row>
    <row r="1926" spans="1:2" ht="18.75">
      <c r="A1926" s="1"/>
      <c r="B1926" s="244"/>
    </row>
    <row r="1927" spans="1:2" ht="18.75">
      <c r="A1927" s="1"/>
      <c r="B1927" s="244"/>
    </row>
    <row r="1928" spans="1:2" ht="18.75">
      <c r="A1928" s="1"/>
      <c r="B1928" s="244"/>
    </row>
    <row r="1929" spans="1:2" ht="18.75">
      <c r="A1929" s="1"/>
      <c r="B1929" s="244"/>
    </row>
    <row r="1930" spans="1:2" ht="18.75">
      <c r="A1930" s="1"/>
      <c r="B1930" s="244"/>
    </row>
    <row r="1931" spans="1:2" ht="18.75">
      <c r="A1931" s="1"/>
      <c r="B1931" s="244"/>
    </row>
    <row r="1932" spans="1:2" ht="18.75">
      <c r="A1932" s="1"/>
      <c r="B1932" s="244"/>
    </row>
    <row r="1933" spans="1:2" ht="18.75">
      <c r="A1933" s="1"/>
      <c r="B1933" s="244"/>
    </row>
    <row r="1934" spans="1:2" ht="18.75">
      <c r="A1934" s="1"/>
      <c r="B1934" s="244"/>
    </row>
    <row r="1935" spans="1:2" ht="18.75">
      <c r="A1935" s="1"/>
      <c r="B1935" s="244"/>
    </row>
    <row r="1936" spans="1:2" ht="18.75">
      <c r="A1936" s="1"/>
      <c r="B1936" s="244"/>
    </row>
    <row r="1937" spans="1:2" ht="18.75">
      <c r="A1937" s="1"/>
      <c r="B1937" s="244"/>
    </row>
    <row r="1938" spans="1:2" ht="18.75">
      <c r="A1938" s="1"/>
      <c r="B1938" s="244"/>
    </row>
    <row r="1939" spans="1:2" ht="18.75">
      <c r="A1939" s="1"/>
      <c r="B1939" s="244"/>
    </row>
    <row r="1940" spans="1:2" ht="18.75">
      <c r="A1940" s="1"/>
      <c r="B1940" s="244"/>
    </row>
    <row r="1941" spans="1:2" ht="18.75">
      <c r="A1941" s="1"/>
      <c r="B1941" s="244"/>
    </row>
    <row r="1942" spans="1:2" ht="18.75">
      <c r="A1942" s="1"/>
      <c r="B1942" s="244"/>
    </row>
    <row r="1943" spans="1:2" ht="18.75">
      <c r="A1943" s="1"/>
      <c r="B1943" s="244"/>
    </row>
    <row r="1944" spans="1:2" ht="18.75">
      <c r="A1944" s="1"/>
      <c r="B1944" s="244"/>
    </row>
    <row r="1945" spans="1:2" ht="18.75">
      <c r="A1945" s="1"/>
      <c r="B1945" s="244"/>
    </row>
    <row r="1946" spans="1:2" ht="18.75">
      <c r="A1946" s="1"/>
      <c r="B1946" s="244"/>
    </row>
    <row r="1947" spans="1:2" ht="18.75">
      <c r="A1947" s="1"/>
      <c r="B1947" s="244"/>
    </row>
    <row r="1948" spans="1:2" ht="18.75">
      <c r="A1948" s="1"/>
      <c r="B1948" s="244"/>
    </row>
    <row r="1949" spans="1:2" ht="18.75">
      <c r="A1949" s="1"/>
      <c r="B1949" s="244"/>
    </row>
    <row r="1950" spans="1:2" ht="18.75">
      <c r="A1950" s="1"/>
      <c r="B1950" s="244"/>
    </row>
    <row r="1951" spans="1:2" ht="18.75">
      <c r="A1951" s="1"/>
      <c r="B1951" s="244"/>
    </row>
    <row r="1952" spans="1:2" ht="18.75">
      <c r="A1952" s="1"/>
      <c r="B1952" s="244"/>
    </row>
    <row r="1953" spans="1:2" ht="18.75">
      <c r="A1953" s="1"/>
      <c r="B1953" s="244"/>
    </row>
    <row r="1954" spans="1:2" ht="18.75">
      <c r="A1954" s="1"/>
      <c r="B1954" s="244"/>
    </row>
    <row r="1955" spans="1:2" ht="18.75">
      <c r="A1955" s="1"/>
      <c r="B1955" s="244"/>
    </row>
    <row r="1956" spans="1:2" ht="18.75">
      <c r="A1956" s="1"/>
      <c r="B1956" s="244"/>
    </row>
    <row r="1957" spans="1:2" ht="18.75">
      <c r="A1957" s="1"/>
      <c r="B1957" s="244"/>
    </row>
    <row r="1958" spans="1:2" ht="18.75">
      <c r="A1958" s="1"/>
      <c r="B1958" s="244"/>
    </row>
    <row r="1959" spans="1:2" ht="18.75">
      <c r="A1959" s="1"/>
      <c r="B1959" s="244"/>
    </row>
    <row r="1960" spans="1:2" ht="18.75">
      <c r="A1960" s="1"/>
      <c r="B1960" s="244"/>
    </row>
    <row r="1961" spans="1:2" ht="18.75">
      <c r="A1961" s="1"/>
      <c r="B1961" s="244"/>
    </row>
    <row r="1962" spans="1:2" ht="18.75">
      <c r="A1962" s="1"/>
      <c r="B1962" s="244"/>
    </row>
    <row r="1963" spans="1:2" ht="18.75">
      <c r="A1963" s="1"/>
      <c r="B1963" s="244"/>
    </row>
    <row r="1964" spans="1:2" ht="18.75">
      <c r="A1964" s="1"/>
      <c r="B1964" s="244"/>
    </row>
    <row r="1965" spans="1:2" ht="18.75">
      <c r="A1965" s="1"/>
      <c r="B1965" s="244"/>
    </row>
    <row r="1966" spans="1:2" ht="18.75">
      <c r="A1966" s="1"/>
      <c r="B1966" s="244"/>
    </row>
    <row r="1967" spans="1:2" ht="18.75">
      <c r="A1967" s="1"/>
      <c r="B1967" s="244"/>
    </row>
    <row r="1968" spans="1:2" ht="18.75">
      <c r="A1968" s="1"/>
      <c r="B1968" s="244"/>
    </row>
    <row r="1969" spans="1:2" ht="18.75">
      <c r="A1969" s="1"/>
      <c r="B1969" s="244"/>
    </row>
    <row r="1970" spans="1:2" ht="18.75">
      <c r="A1970" s="1"/>
      <c r="B1970" s="244"/>
    </row>
    <row r="1971" spans="1:2" ht="18.75">
      <c r="A1971" s="1"/>
      <c r="B1971" s="244"/>
    </row>
    <row r="1972" spans="1:2" ht="18.75">
      <c r="A1972" s="1"/>
      <c r="B1972" s="244"/>
    </row>
    <row r="1973" spans="1:2" ht="18.75">
      <c r="A1973" s="1"/>
      <c r="B1973" s="244"/>
    </row>
    <row r="1974" spans="1:2" ht="18.75">
      <c r="A1974" s="1"/>
      <c r="B1974" s="244"/>
    </row>
    <row r="1975" spans="1:2" ht="18.75">
      <c r="A1975" s="1"/>
      <c r="B1975" s="244"/>
    </row>
    <row r="1976" spans="1:2" ht="18.75">
      <c r="A1976" s="1"/>
      <c r="B1976" s="244"/>
    </row>
    <row r="1977" spans="1:2" ht="18.75">
      <c r="A1977" s="1"/>
      <c r="B1977" s="244"/>
    </row>
    <row r="1978" spans="1:2" ht="18.75">
      <c r="A1978" s="1"/>
      <c r="B1978" s="244"/>
    </row>
    <row r="1979" spans="1:2" ht="18.75">
      <c r="A1979" s="1"/>
      <c r="B1979" s="244"/>
    </row>
    <row r="1980" spans="1:2" ht="18.75">
      <c r="A1980" s="1"/>
      <c r="B1980" s="244"/>
    </row>
    <row r="1981" spans="1:2" ht="18.75">
      <c r="A1981" s="1"/>
      <c r="B1981" s="244"/>
    </row>
    <row r="1982" spans="1:2" ht="18.75">
      <c r="A1982" s="1"/>
      <c r="B1982" s="244"/>
    </row>
    <row r="1983" spans="1:2" ht="18.75">
      <c r="A1983" s="1"/>
      <c r="B1983" s="244"/>
    </row>
    <row r="1984" spans="1:2" ht="18.75">
      <c r="A1984" s="1"/>
      <c r="B1984" s="244"/>
    </row>
    <row r="1985" spans="1:2" ht="18.75">
      <c r="A1985" s="1"/>
      <c r="B1985" s="244"/>
    </row>
    <row r="1986" spans="1:2" ht="18.75">
      <c r="A1986" s="1"/>
      <c r="B1986" s="244"/>
    </row>
    <row r="1987" spans="1:2" ht="18.75">
      <c r="A1987" s="1"/>
      <c r="B1987" s="244"/>
    </row>
    <row r="1988" spans="1:2" ht="18.75">
      <c r="A1988" s="1"/>
      <c r="B1988" s="244"/>
    </row>
    <row r="1989" spans="1:2" ht="18.75">
      <c r="A1989" s="1"/>
      <c r="B1989" s="244"/>
    </row>
    <row r="1990" spans="1:2" ht="18.75">
      <c r="A1990" s="1"/>
      <c r="B1990" s="244"/>
    </row>
    <row r="1991" spans="1:2" ht="18.75">
      <c r="A1991" s="1"/>
      <c r="B1991" s="244"/>
    </row>
    <row r="1992" spans="1:2" ht="18.75">
      <c r="A1992" s="1"/>
      <c r="B1992" s="244"/>
    </row>
    <row r="1993" spans="1:2" ht="18.75">
      <c r="A1993" s="1"/>
      <c r="B1993" s="244"/>
    </row>
    <row r="1994" spans="1:2" ht="18.75">
      <c r="A1994" s="1"/>
      <c r="B1994" s="244"/>
    </row>
    <row r="1995" spans="1:2" ht="18.75">
      <c r="A1995" s="1"/>
      <c r="B1995" s="244"/>
    </row>
    <row r="1996" spans="1:2" ht="18.75">
      <c r="A1996" s="1"/>
      <c r="B1996" s="244"/>
    </row>
    <row r="1997" spans="1:2" ht="18.75">
      <c r="A1997" s="1"/>
      <c r="B1997" s="244"/>
    </row>
    <row r="1998" spans="1:2" ht="18.75">
      <c r="A1998" s="1"/>
      <c r="B1998" s="244"/>
    </row>
    <row r="1999" spans="1:2" ht="18.75">
      <c r="A1999" s="1"/>
      <c r="B1999" s="244"/>
    </row>
    <row r="2000" spans="1:2" ht="18.75">
      <c r="A2000" s="1"/>
      <c r="B2000" s="244"/>
    </row>
    <row r="2001" spans="1:2" ht="18.75">
      <c r="A2001" s="1"/>
      <c r="B2001" s="244"/>
    </row>
    <row r="2002" spans="1:2" ht="18.75">
      <c r="A2002" s="1"/>
      <c r="B2002" s="244"/>
    </row>
    <row r="2003" spans="1:2" ht="18.75">
      <c r="A2003" s="1"/>
      <c r="B2003" s="244"/>
    </row>
    <row r="2004" spans="1:2" ht="18.75">
      <c r="A2004" s="1"/>
      <c r="B2004" s="244"/>
    </row>
    <row r="2005" spans="1:2" ht="18.75">
      <c r="A2005" s="1"/>
      <c r="B2005" s="244"/>
    </row>
    <row r="2006" spans="1:2" ht="18.75">
      <c r="A2006" s="1"/>
      <c r="B2006" s="244"/>
    </row>
    <row r="2007" spans="1:2" ht="18.75">
      <c r="A2007" s="1"/>
      <c r="B2007" s="244"/>
    </row>
    <row r="2008" spans="1:2" ht="18.75">
      <c r="A2008" s="1"/>
      <c r="B2008" s="244"/>
    </row>
    <row r="2009" spans="1:2" ht="18.75">
      <c r="A2009" s="1"/>
      <c r="B2009" s="244"/>
    </row>
    <row r="2010" spans="1:2" ht="18.75">
      <c r="A2010" s="1"/>
      <c r="B2010" s="244"/>
    </row>
    <row r="2011" spans="1:2" ht="18.75">
      <c r="A2011" s="1"/>
      <c r="B2011" s="244"/>
    </row>
    <row r="2012" spans="1:2" ht="18.75">
      <c r="A2012" s="1"/>
      <c r="B2012" s="244"/>
    </row>
    <row r="2013" spans="1:2" ht="18.75">
      <c r="A2013" s="1"/>
      <c r="B2013" s="244"/>
    </row>
    <row r="2014" spans="1:2" ht="18.75">
      <c r="A2014" s="1"/>
      <c r="B2014" s="244"/>
    </row>
    <row r="2015" spans="1:2" ht="18.75">
      <c r="A2015" s="1"/>
      <c r="B2015" s="244"/>
    </row>
    <row r="2016" spans="1:2" ht="18.75">
      <c r="A2016" s="1"/>
      <c r="B2016" s="244"/>
    </row>
    <row r="2017" spans="1:2" ht="18.75">
      <c r="A2017" s="1"/>
      <c r="B2017" s="244"/>
    </row>
    <row r="2018" spans="1:2" ht="18.75">
      <c r="A2018" s="1"/>
      <c r="B2018" s="244"/>
    </row>
    <row r="2019" spans="1:2" ht="18.75">
      <c r="A2019" s="1"/>
      <c r="B2019" s="244"/>
    </row>
    <row r="2020" spans="1:2" ht="18.75">
      <c r="A2020" s="1"/>
      <c r="B2020" s="244"/>
    </row>
    <row r="2021" spans="1:2" ht="18.75">
      <c r="A2021" s="1"/>
      <c r="B2021" s="244"/>
    </row>
    <row r="2022" spans="1:2" ht="18.75">
      <c r="A2022" s="1"/>
      <c r="B2022" s="244"/>
    </row>
    <row r="2023" spans="1:2" ht="18.75">
      <c r="A2023" s="1"/>
      <c r="B2023" s="244"/>
    </row>
    <row r="2024" spans="1:2" ht="18.75">
      <c r="A2024" s="1"/>
      <c r="B2024" s="244"/>
    </row>
    <row r="2025" spans="1:2" ht="18.75">
      <c r="A2025" s="1"/>
      <c r="B2025" s="244"/>
    </row>
    <row r="2026" spans="1:2" ht="18.75">
      <c r="A2026" s="1"/>
      <c r="B2026" s="244"/>
    </row>
    <row r="2027" spans="1:2" ht="18.75">
      <c r="A2027" s="1"/>
      <c r="B2027" s="244"/>
    </row>
    <row r="2028" spans="1:2" ht="18.75">
      <c r="A2028" s="1"/>
      <c r="B2028" s="244"/>
    </row>
    <row r="2029" spans="1:2" ht="18.75">
      <c r="A2029" s="1"/>
      <c r="B2029" s="244"/>
    </row>
    <row r="2030" spans="1:2" ht="18.75">
      <c r="A2030" s="1"/>
      <c r="B2030" s="244"/>
    </row>
    <row r="2031" spans="1:2" ht="18.75">
      <c r="A2031" s="1"/>
      <c r="B2031" s="244"/>
    </row>
    <row r="2032" spans="1:2" ht="18.75">
      <c r="A2032" s="1"/>
      <c r="B2032" s="244"/>
    </row>
    <row r="2033" spans="1:2" ht="18.75">
      <c r="A2033" s="1"/>
      <c r="B2033" s="244"/>
    </row>
    <row r="2034" spans="1:2" ht="18.75">
      <c r="A2034" s="1"/>
      <c r="B2034" s="244"/>
    </row>
    <row r="2035" spans="1:2" ht="18.75">
      <c r="A2035" s="1"/>
      <c r="B2035" s="244"/>
    </row>
    <row r="2036" spans="1:2" ht="18.75">
      <c r="A2036" s="1"/>
      <c r="B2036" s="244"/>
    </row>
    <row r="2037" spans="1:2" ht="18.75">
      <c r="A2037" s="1"/>
      <c r="B2037" s="244"/>
    </row>
    <row r="2038" spans="1:2" ht="18.75">
      <c r="A2038" s="1"/>
      <c r="B2038" s="244"/>
    </row>
    <row r="2039" spans="1:2" ht="18.75">
      <c r="A2039" s="1"/>
      <c r="B2039" s="244"/>
    </row>
    <row r="2040" spans="1:2" ht="18.75">
      <c r="A2040" s="1"/>
      <c r="B2040" s="244"/>
    </row>
    <row r="2041" spans="1:2" ht="18.75">
      <c r="A2041" s="1"/>
      <c r="B2041" s="244"/>
    </row>
    <row r="2042" spans="1:2" ht="18.75">
      <c r="A2042" s="1"/>
      <c r="B2042" s="244"/>
    </row>
    <row r="2043" spans="1:2" ht="18.75">
      <c r="A2043" s="1"/>
      <c r="B2043" s="244"/>
    </row>
    <row r="2044" spans="1:2" ht="18.75">
      <c r="A2044" s="1"/>
      <c r="B2044" s="244"/>
    </row>
    <row r="2045" spans="1:2" ht="18.75">
      <c r="A2045" s="1"/>
      <c r="B2045" s="244"/>
    </row>
    <row r="2046" spans="1:2" ht="18.75">
      <c r="A2046" s="1"/>
      <c r="B2046" s="244"/>
    </row>
    <row r="2047" spans="1:2" ht="18.75">
      <c r="A2047" s="1"/>
      <c r="B2047" s="244"/>
    </row>
    <row r="2048" spans="1:2" ht="18.75">
      <c r="A2048" s="1"/>
      <c r="B2048" s="244"/>
    </row>
    <row r="2049" spans="1:2" ht="18.75">
      <c r="A2049" s="1"/>
      <c r="B2049" s="244"/>
    </row>
    <row r="2050" spans="1:2" ht="18.75">
      <c r="A2050" s="1"/>
      <c r="B2050" s="244"/>
    </row>
    <row r="2051" spans="1:2" ht="18.75">
      <c r="A2051" s="1"/>
      <c r="B2051" s="244"/>
    </row>
    <row r="2052" spans="1:2" ht="18.75">
      <c r="A2052" s="1"/>
      <c r="B2052" s="244"/>
    </row>
    <row r="2053" spans="1:2" ht="18.75">
      <c r="A2053" s="1"/>
      <c r="B2053" s="244"/>
    </row>
    <row r="2054" spans="1:2" ht="18.75">
      <c r="A2054" s="1"/>
      <c r="B2054" s="244"/>
    </row>
    <row r="2055" spans="1:2" ht="18.75">
      <c r="A2055" s="1"/>
      <c r="B2055" s="244"/>
    </row>
    <row r="2056" spans="1:2" ht="18.75">
      <c r="A2056" s="1"/>
      <c r="B2056" s="244"/>
    </row>
    <row r="2057" spans="1:2" ht="18.75">
      <c r="A2057" s="1"/>
      <c r="B2057" s="244"/>
    </row>
    <row r="2058" spans="1:2" ht="18.75">
      <c r="A2058" s="1"/>
      <c r="B2058" s="244"/>
    </row>
    <row r="2059" spans="1:2" ht="18.75">
      <c r="A2059" s="1"/>
      <c r="B2059" s="244"/>
    </row>
    <row r="2060" spans="1:2" ht="18.75">
      <c r="A2060" s="1"/>
      <c r="B2060" s="244"/>
    </row>
    <row r="2061" spans="1:2" ht="18.75">
      <c r="A2061" s="1"/>
      <c r="B2061" s="244"/>
    </row>
    <row r="2062" spans="1:2" ht="18.75">
      <c r="A2062" s="1"/>
      <c r="B2062" s="244"/>
    </row>
    <row r="2063" spans="1:2" ht="18.75">
      <c r="A2063" s="1"/>
      <c r="B2063" s="244"/>
    </row>
    <row r="2064" spans="1:2" ht="18.75">
      <c r="A2064" s="1"/>
      <c r="B2064" s="244"/>
    </row>
    <row r="2065" spans="1:2" ht="18.75">
      <c r="A2065" s="1"/>
      <c r="B2065" s="244"/>
    </row>
    <row r="2066" spans="1:2" ht="18.75">
      <c r="A2066" s="1"/>
      <c r="B2066" s="244"/>
    </row>
    <row r="2067" spans="1:2" ht="18.75">
      <c r="A2067" s="1"/>
      <c r="B2067" s="244"/>
    </row>
    <row r="2068" spans="1:2" ht="18.75">
      <c r="A2068" s="1"/>
      <c r="B2068" s="244"/>
    </row>
    <row r="2069" spans="1:2" ht="18.75">
      <c r="A2069" s="1"/>
      <c r="B2069" s="244"/>
    </row>
    <row r="2070" spans="1:2" ht="18.75">
      <c r="A2070" s="1"/>
      <c r="B2070" s="244"/>
    </row>
    <row r="2071" spans="1:2" ht="18.75">
      <c r="A2071" s="1"/>
      <c r="B2071" s="244"/>
    </row>
    <row r="2072" spans="1:2" ht="18.75">
      <c r="A2072" s="1"/>
      <c r="B2072" s="244"/>
    </row>
    <row r="2073" spans="1:2" ht="18.75">
      <c r="A2073" s="1"/>
      <c r="B2073" s="244"/>
    </row>
    <row r="2074" spans="1:2" ht="18.75">
      <c r="A2074" s="1"/>
      <c r="B2074" s="244"/>
    </row>
    <row r="2075" spans="1:2" ht="18.75">
      <c r="A2075" s="1"/>
      <c r="B2075" s="244"/>
    </row>
    <row r="2076" spans="1:2" ht="18.75">
      <c r="A2076" s="1"/>
      <c r="B2076" s="244"/>
    </row>
    <row r="2077" spans="1:2" ht="18.75">
      <c r="A2077" s="1"/>
      <c r="B2077" s="244"/>
    </row>
    <row r="2078" spans="1:2" ht="18.75">
      <c r="A2078" s="1"/>
      <c r="B2078" s="244"/>
    </row>
    <row r="2079" spans="1:2" ht="18.75">
      <c r="A2079" s="1"/>
      <c r="B2079" s="244"/>
    </row>
    <row r="2080" spans="1:2" ht="18.75">
      <c r="A2080" s="1"/>
      <c r="B2080" s="244"/>
    </row>
    <row r="2081" spans="1:2" ht="18.75">
      <c r="A2081" s="1"/>
      <c r="B2081" s="244"/>
    </row>
    <row r="2082" spans="1:2" ht="18.75">
      <c r="A2082" s="1"/>
      <c r="B2082" s="244"/>
    </row>
    <row r="2083" spans="1:2" ht="18.75">
      <c r="A2083" s="1"/>
      <c r="B2083" s="244"/>
    </row>
    <row r="2084" spans="1:2" ht="18.75">
      <c r="A2084" s="1"/>
      <c r="B2084" s="244"/>
    </row>
    <row r="2085" spans="1:2" ht="18.75">
      <c r="A2085" s="1"/>
      <c r="B2085" s="244"/>
    </row>
    <row r="2086" spans="1:2" ht="18.75">
      <c r="A2086" s="1"/>
      <c r="B2086" s="244"/>
    </row>
    <row r="2087" spans="1:2" ht="18.75">
      <c r="A2087" s="1"/>
      <c r="B2087" s="244"/>
    </row>
    <row r="2088" spans="1:2" ht="18.75">
      <c r="A2088" s="1"/>
      <c r="B2088" s="244"/>
    </row>
    <row r="2089" spans="1:2" ht="18.75">
      <c r="A2089" s="1"/>
      <c r="B2089" s="244"/>
    </row>
    <row r="2090" spans="1:2" ht="18.75">
      <c r="A2090" s="1"/>
      <c r="B2090" s="244"/>
    </row>
    <row r="2091" spans="1:2" ht="18.75">
      <c r="A2091" s="1"/>
      <c r="B2091" s="244"/>
    </row>
    <row r="2092" spans="1:2" ht="18.75">
      <c r="A2092" s="1"/>
      <c r="B2092" s="244"/>
    </row>
    <row r="2093" spans="1:2" ht="18.75">
      <c r="A2093" s="1"/>
      <c r="B2093" s="244"/>
    </row>
    <row r="2094" spans="1:2" ht="18.75">
      <c r="A2094" s="1"/>
      <c r="B2094" s="244"/>
    </row>
    <row r="2095" spans="1:2" ht="18.75">
      <c r="A2095" s="1"/>
      <c r="B2095" s="244"/>
    </row>
    <row r="2096" spans="1:2" ht="18.75">
      <c r="A2096" s="1"/>
      <c r="B2096" s="244"/>
    </row>
    <row r="2097" spans="1:2" ht="18.75">
      <c r="A2097" s="1"/>
      <c r="B2097" s="244"/>
    </row>
    <row r="2098" spans="1:2" ht="18.75">
      <c r="A2098" s="1"/>
      <c r="B2098" s="244"/>
    </row>
    <row r="2099" spans="1:2" ht="18.75">
      <c r="A2099" s="1"/>
      <c r="B2099" s="244"/>
    </row>
    <row r="2100" spans="1:2" ht="18.75">
      <c r="A2100" s="1"/>
      <c r="B2100" s="244"/>
    </row>
    <row r="2101" spans="1:2" ht="18.75">
      <c r="A2101" s="1"/>
      <c r="B2101" s="244"/>
    </row>
    <row r="2102" spans="1:2" ht="18.75">
      <c r="A2102" s="1"/>
      <c r="B2102" s="244"/>
    </row>
    <row r="2103" spans="1:2" ht="18.75">
      <c r="A2103" s="1"/>
      <c r="B2103" s="244"/>
    </row>
    <row r="2104" spans="1:2" ht="18.75">
      <c r="A2104" s="1"/>
      <c r="B2104" s="244"/>
    </row>
    <row r="2105" spans="1:2" ht="18.75">
      <c r="A2105" s="1"/>
      <c r="B2105" s="244"/>
    </row>
    <row r="2106" spans="1:2" ht="18.75">
      <c r="A2106" s="1"/>
      <c r="B2106" s="244"/>
    </row>
    <row r="2107" spans="1:2" ht="18.75">
      <c r="A2107" s="1"/>
      <c r="B2107" s="244"/>
    </row>
    <row r="2108" spans="1:2" ht="18.75">
      <c r="A2108" s="1"/>
      <c r="B2108" s="244"/>
    </row>
    <row r="2109" spans="1:2" ht="18.75">
      <c r="A2109" s="1"/>
      <c r="B2109" s="244"/>
    </row>
    <row r="2110" spans="1:2" ht="18.75">
      <c r="A2110" s="1"/>
      <c r="B2110" s="244"/>
    </row>
    <row r="2111" spans="1:2" ht="18.75">
      <c r="A2111" s="1"/>
      <c r="B2111" s="244"/>
    </row>
    <row r="2112" spans="1:2" ht="18.75">
      <c r="A2112" s="1"/>
      <c r="B2112" s="244"/>
    </row>
    <row r="2113" spans="1:2" ht="18.75">
      <c r="A2113" s="1"/>
      <c r="B2113" s="244"/>
    </row>
    <row r="2114" spans="1:2" ht="18.75">
      <c r="A2114" s="1"/>
      <c r="B2114" s="244"/>
    </row>
    <row r="2115" spans="1:2" ht="18.75">
      <c r="A2115" s="1"/>
      <c r="B2115" s="244"/>
    </row>
    <row r="2116" spans="1:2" ht="18.75">
      <c r="A2116" s="1"/>
      <c r="B2116" s="244"/>
    </row>
    <row r="2117" spans="1:2" ht="18.75">
      <c r="A2117" s="1"/>
      <c r="B2117" s="244"/>
    </row>
    <row r="2118" spans="1:2" ht="18.75">
      <c r="A2118" s="1"/>
      <c r="B2118" s="244"/>
    </row>
    <row r="2119" spans="1:2" ht="18.75">
      <c r="A2119" s="1"/>
      <c r="B2119" s="244"/>
    </row>
    <row r="2120" spans="1:2" ht="18.75">
      <c r="A2120" s="1"/>
      <c r="B2120" s="244"/>
    </row>
    <row r="2121" spans="1:2" ht="18.75">
      <c r="A2121" s="1"/>
      <c r="B2121" s="244"/>
    </row>
    <row r="2122" spans="1:2" ht="18.75">
      <c r="A2122" s="1"/>
      <c r="B2122" s="244"/>
    </row>
    <row r="2123" spans="1:2" ht="18.75">
      <c r="A2123" s="1"/>
      <c r="B2123" s="244"/>
    </row>
    <row r="2124" spans="1:2" ht="18.75">
      <c r="A2124" s="1"/>
      <c r="B2124" s="244"/>
    </row>
    <row r="2125" spans="1:2" ht="18.75">
      <c r="A2125" s="1"/>
      <c r="B2125" s="244"/>
    </row>
    <row r="2126" spans="1:2" ht="18.75">
      <c r="A2126" s="1"/>
      <c r="B2126" s="244"/>
    </row>
    <row r="2127" spans="1:2" ht="18.75">
      <c r="A2127" s="1"/>
      <c r="B2127" s="244"/>
    </row>
    <row r="2128" spans="1:2" ht="18.75">
      <c r="A2128" s="1"/>
      <c r="B2128" s="244"/>
    </row>
    <row r="2129" spans="1:2" ht="18.75">
      <c r="A2129" s="1"/>
      <c r="B2129" s="244"/>
    </row>
    <row r="2130" spans="1:2" ht="18.75">
      <c r="A2130" s="1"/>
      <c r="B2130" s="244"/>
    </row>
    <row r="2131" spans="1:2" ht="18.75">
      <c r="A2131" s="1"/>
      <c r="B2131" s="244"/>
    </row>
    <row r="2132" spans="1:2" ht="18.75">
      <c r="A2132" s="1"/>
      <c r="B2132" s="244"/>
    </row>
    <row r="2133" spans="1:2" ht="18.75">
      <c r="A2133" s="1"/>
      <c r="B2133" s="244"/>
    </row>
    <row r="2134" spans="1:2" ht="18.75">
      <c r="A2134" s="1"/>
      <c r="B2134" s="244"/>
    </row>
    <row r="2135" spans="1:2" ht="18.75">
      <c r="A2135" s="1"/>
      <c r="B2135" s="244"/>
    </row>
    <row r="2136" spans="1:2" ht="18.75">
      <c r="A2136" s="1"/>
      <c r="B2136" s="244"/>
    </row>
    <row r="2137" spans="1:2" ht="18.75">
      <c r="A2137" s="1"/>
      <c r="B2137" s="244"/>
    </row>
    <row r="2138" spans="1:2" ht="18.75">
      <c r="A2138" s="1"/>
      <c r="B2138" s="244"/>
    </row>
    <row r="2139" spans="1:2" ht="18.75">
      <c r="A2139" s="1"/>
      <c r="B2139" s="244"/>
    </row>
    <row r="2140" spans="1:2" ht="18.75">
      <c r="A2140" s="1"/>
      <c r="B2140" s="244"/>
    </row>
    <row r="2141" spans="1:2" ht="18.75">
      <c r="A2141" s="1"/>
      <c r="B2141" s="244"/>
    </row>
    <row r="2142" spans="1:2" ht="18.75">
      <c r="A2142" s="1"/>
      <c r="B2142" s="244"/>
    </row>
    <row r="2143" spans="1:2" ht="18.75">
      <c r="A2143" s="1"/>
      <c r="B2143" s="244"/>
    </row>
    <row r="2144" spans="1:2" ht="18.75">
      <c r="A2144" s="1"/>
      <c r="B2144" s="244"/>
    </row>
    <row r="2145" spans="1:2" ht="18.75">
      <c r="A2145" s="1"/>
      <c r="B2145" s="244"/>
    </row>
    <row r="2146" spans="1:2" ht="18.75">
      <c r="A2146" s="1"/>
      <c r="B2146" s="244"/>
    </row>
    <row r="2147" spans="1:2" ht="18.75">
      <c r="A2147" s="1"/>
      <c r="B2147" s="244"/>
    </row>
    <row r="2148" spans="1:2" ht="18.75">
      <c r="A2148" s="1"/>
      <c r="B2148" s="244"/>
    </row>
    <row r="2149" spans="1:2" ht="18.75">
      <c r="A2149" s="1"/>
      <c r="B2149" s="244"/>
    </row>
    <row r="2150" spans="1:2" ht="18.75">
      <c r="A2150" s="1"/>
      <c r="B2150" s="244"/>
    </row>
    <row r="2151" spans="1:2" ht="18.75">
      <c r="A2151" s="1"/>
      <c r="B2151" s="244"/>
    </row>
    <row r="2152" spans="1:2" ht="18.75">
      <c r="A2152" s="1"/>
      <c r="B2152" s="244"/>
    </row>
    <row r="2153" spans="1:2" ht="18.75">
      <c r="A2153" s="1"/>
      <c r="B2153" s="244"/>
    </row>
    <row r="2154" spans="1:2" ht="18.75">
      <c r="A2154" s="1"/>
      <c r="B2154" s="244"/>
    </row>
    <row r="2155" spans="1:2" ht="18.75">
      <c r="A2155" s="1"/>
      <c r="B2155" s="244"/>
    </row>
    <row r="2156" spans="1:2" ht="18.75">
      <c r="A2156" s="1"/>
      <c r="B2156" s="244"/>
    </row>
    <row r="2157" spans="1:2" ht="18.75">
      <c r="A2157" s="1"/>
      <c r="B2157" s="244"/>
    </row>
    <row r="2158" spans="1:2" ht="18.75">
      <c r="A2158" s="1"/>
      <c r="B2158" s="244"/>
    </row>
    <row r="2159" spans="1:2" ht="18.75">
      <c r="A2159" s="1"/>
      <c r="B2159" s="244"/>
    </row>
    <row r="2160" spans="1:2" ht="18.75">
      <c r="A2160" s="1"/>
      <c r="B2160" s="244"/>
    </row>
    <row r="2161" spans="1:2" ht="18.75">
      <c r="A2161" s="1"/>
      <c r="B2161" s="244"/>
    </row>
    <row r="2162" spans="1:2" ht="18.75">
      <c r="A2162" s="1"/>
      <c r="B2162" s="244"/>
    </row>
    <row r="2163" spans="1:2" ht="18.75">
      <c r="A2163" s="1"/>
      <c r="B2163" s="244"/>
    </row>
    <row r="2164" spans="1:2" ht="18.75">
      <c r="A2164" s="1"/>
      <c r="B2164" s="244"/>
    </row>
    <row r="2165" spans="1:2" ht="18.75">
      <c r="A2165" s="1"/>
      <c r="B2165" s="244"/>
    </row>
    <row r="2166" spans="1:2" ht="18.75">
      <c r="A2166" s="1"/>
      <c r="B2166" s="244"/>
    </row>
    <row r="2167" spans="1:2" ht="18.75">
      <c r="A2167" s="1"/>
      <c r="B2167" s="244"/>
    </row>
    <row r="2168" spans="1:2" ht="18.75">
      <c r="A2168" s="1"/>
      <c r="B2168" s="244"/>
    </row>
    <row r="2169" spans="1:2" ht="18.75">
      <c r="A2169" s="1"/>
      <c r="B2169" s="244"/>
    </row>
    <row r="2170" spans="1:2" ht="18.75">
      <c r="A2170" s="1"/>
      <c r="B2170" s="244"/>
    </row>
    <row r="2171" spans="1:2" ht="18.75">
      <c r="A2171" s="1"/>
      <c r="B2171" s="244"/>
    </row>
    <row r="2172" spans="1:2" ht="18.75">
      <c r="A2172" s="1"/>
      <c r="B2172" s="244"/>
    </row>
    <row r="2173" spans="1:2" ht="18.75">
      <c r="A2173" s="1"/>
      <c r="B2173" s="244"/>
    </row>
    <row r="2174" spans="1:2" ht="18.75">
      <c r="A2174" s="1"/>
      <c r="B2174" s="244"/>
    </row>
    <row r="2175" spans="1:2" ht="18.75">
      <c r="A2175" s="1"/>
      <c r="B2175" s="244"/>
    </row>
    <row r="2176" spans="1:2" ht="18.75">
      <c r="A2176" s="1"/>
      <c r="B2176" s="244"/>
    </row>
    <row r="2177" spans="1:2" ht="18.75">
      <c r="A2177" s="1"/>
      <c r="B2177" s="244"/>
    </row>
    <row r="2178" spans="1:2" ht="18.75">
      <c r="A2178" s="1"/>
      <c r="B2178" s="244"/>
    </row>
    <row r="2179" spans="1:2" ht="18.75">
      <c r="A2179" s="1"/>
      <c r="B2179" s="244"/>
    </row>
    <row r="2180" spans="1:2" ht="18.75">
      <c r="A2180" s="1"/>
      <c r="B2180" s="244"/>
    </row>
    <row r="2181" spans="1:2" ht="18.75">
      <c r="A2181" s="1"/>
      <c r="B2181" s="244"/>
    </row>
    <row r="2182" spans="1:2" ht="18.75">
      <c r="A2182" s="1"/>
      <c r="B2182" s="244"/>
    </row>
    <row r="2183" spans="1:2" ht="18.75">
      <c r="A2183" s="1"/>
      <c r="B2183" s="244"/>
    </row>
    <row r="2184" spans="1:2" ht="18.75">
      <c r="A2184" s="1"/>
      <c r="B2184" s="244"/>
    </row>
    <row r="2185" spans="1:2" ht="18.75">
      <c r="A2185" s="1"/>
      <c r="B2185" s="244"/>
    </row>
    <row r="2186" spans="1:2" ht="18.75">
      <c r="A2186" s="1"/>
      <c r="B2186" s="244"/>
    </row>
    <row r="2187" spans="1:2" ht="18.75">
      <c r="A2187" s="1"/>
      <c r="B2187" s="244"/>
    </row>
    <row r="2188" spans="1:2" ht="18.75">
      <c r="A2188" s="1"/>
      <c r="B2188" s="244"/>
    </row>
    <row r="2189" spans="1:2" ht="18.75">
      <c r="A2189" s="1"/>
      <c r="B2189" s="244"/>
    </row>
    <row r="2190" spans="1:2" ht="18.75">
      <c r="A2190" s="1"/>
      <c r="B2190" s="244"/>
    </row>
    <row r="2191" spans="1:2" ht="18.75">
      <c r="A2191" s="1"/>
      <c r="B2191" s="244"/>
    </row>
    <row r="2192" spans="1:2" ht="18.75">
      <c r="A2192" s="1"/>
      <c r="B2192" s="244"/>
    </row>
    <row r="2193" spans="1:2" ht="18.75">
      <c r="A2193" s="1"/>
      <c r="B2193" s="244"/>
    </row>
    <row r="2194" spans="1:2" ht="18.75">
      <c r="A2194" s="1"/>
      <c r="B2194" s="244"/>
    </row>
    <row r="2195" spans="1:2" ht="18.75">
      <c r="A2195" s="1"/>
      <c r="B2195" s="244"/>
    </row>
    <row r="2196" spans="1:2" ht="18.75">
      <c r="A2196" s="1"/>
      <c r="B2196" s="244"/>
    </row>
    <row r="2197" spans="1:2" ht="18.75">
      <c r="A2197" s="1"/>
      <c r="B2197" s="244"/>
    </row>
    <row r="2198" spans="1:2" ht="18.75">
      <c r="A2198" s="1"/>
      <c r="B2198" s="244"/>
    </row>
    <row r="2199" spans="1:2" ht="18.75">
      <c r="A2199" s="1"/>
      <c r="B2199" s="244"/>
    </row>
    <row r="2200" spans="1:2" ht="18.75">
      <c r="A2200" s="1"/>
      <c r="B2200" s="244"/>
    </row>
    <row r="2201" spans="1:2" ht="18.75">
      <c r="A2201" s="1"/>
      <c r="B2201" s="244"/>
    </row>
    <row r="2202" spans="1:2" ht="18.75">
      <c r="A2202" s="1"/>
      <c r="B2202" s="244"/>
    </row>
    <row r="2203" spans="1:2" ht="18.75">
      <c r="A2203" s="1"/>
      <c r="B2203" s="244"/>
    </row>
    <row r="2204" spans="1:2" ht="18.75">
      <c r="A2204" s="1"/>
      <c r="B2204" s="244"/>
    </row>
    <row r="2205" spans="1:2" ht="18.75">
      <c r="A2205" s="1"/>
      <c r="B2205" s="244"/>
    </row>
    <row r="2206" spans="1:2" ht="18.75">
      <c r="A2206" s="1"/>
      <c r="B2206" s="244"/>
    </row>
    <row r="2207" spans="1:2" ht="18.75">
      <c r="A2207" s="1"/>
      <c r="B2207" s="244"/>
    </row>
    <row r="2208" spans="1:2" ht="18.75">
      <c r="A2208" s="1"/>
      <c r="B2208" s="244"/>
    </row>
    <row r="2209" spans="1:2" ht="18.75">
      <c r="A2209" s="1"/>
      <c r="B2209" s="244"/>
    </row>
    <row r="2210" spans="1:2" ht="18.75">
      <c r="A2210" s="1"/>
      <c r="B2210" s="244"/>
    </row>
    <row r="2211" spans="1:2" ht="18.75">
      <c r="A2211" s="1"/>
      <c r="B2211" s="244"/>
    </row>
    <row r="2212" spans="1:2" ht="18.75">
      <c r="A2212" s="1"/>
      <c r="B2212" s="244"/>
    </row>
    <row r="2213" spans="1:2" ht="18.75">
      <c r="A2213" s="1"/>
      <c r="B2213" s="244"/>
    </row>
    <row r="2214" spans="1:2" ht="18.75">
      <c r="A2214" s="1"/>
      <c r="B2214" s="244"/>
    </row>
    <row r="2215" spans="1:2" ht="18.75">
      <c r="A2215" s="1"/>
      <c r="B2215" s="244"/>
    </row>
    <row r="2216" spans="1:2" ht="18.75">
      <c r="A2216" s="1"/>
      <c r="B2216" s="244"/>
    </row>
    <row r="2217" spans="1:2" ht="18.75">
      <c r="A2217" s="1"/>
      <c r="B2217" s="244"/>
    </row>
    <row r="2218" spans="1:2" ht="18.75">
      <c r="A2218" s="1"/>
      <c r="B2218" s="244"/>
    </row>
    <row r="2219" spans="1:2" ht="18.75">
      <c r="A2219" s="1"/>
      <c r="B2219" s="244"/>
    </row>
    <row r="2220" spans="1:2" ht="18.75">
      <c r="A2220" s="1"/>
      <c r="B2220" s="244"/>
    </row>
    <row r="2221" spans="1:2" ht="18.75">
      <c r="A2221" s="1"/>
      <c r="B2221" s="244"/>
    </row>
    <row r="2222" spans="1:2" ht="18.75">
      <c r="A2222" s="1"/>
      <c r="B2222" s="244"/>
    </row>
    <row r="2223" spans="1:2" ht="18.75">
      <c r="A2223" s="1"/>
      <c r="B2223" s="244"/>
    </row>
    <row r="2224" spans="1:2" ht="18.75">
      <c r="A2224" s="1"/>
      <c r="B2224" s="244"/>
    </row>
    <row r="2225" spans="1:2" ht="18.75">
      <c r="A2225" s="1"/>
      <c r="B2225" s="244"/>
    </row>
    <row r="2226" spans="1:2" ht="18.75">
      <c r="A2226" s="1"/>
      <c r="B2226" s="244"/>
    </row>
    <row r="2227" spans="1:2" ht="18.75">
      <c r="A2227" s="1"/>
      <c r="B2227" s="244"/>
    </row>
    <row r="2228" spans="1:2" ht="18.75">
      <c r="A2228" s="1"/>
      <c r="B2228" s="244"/>
    </row>
    <row r="2229" spans="1:2" ht="18.75">
      <c r="A2229" s="1"/>
      <c r="B2229" s="244"/>
    </row>
    <row r="2230" spans="1:2" ht="18.75">
      <c r="A2230" s="1"/>
      <c r="B2230" s="244"/>
    </row>
    <row r="2231" spans="1:2" ht="18.75">
      <c r="A2231" s="1"/>
      <c r="B2231" s="244"/>
    </row>
    <row r="2232" spans="1:2" ht="18.75">
      <c r="A2232" s="1"/>
      <c r="B2232" s="244"/>
    </row>
    <row r="2233" spans="1:2" ht="18.75">
      <c r="A2233" s="1"/>
      <c r="B2233" s="244"/>
    </row>
    <row r="2234" spans="1:2" ht="18.75">
      <c r="A2234" s="1"/>
      <c r="B2234" s="244"/>
    </row>
    <row r="2235" spans="1:2" ht="18.75">
      <c r="A2235" s="1"/>
      <c r="B2235" s="244"/>
    </row>
    <row r="2236" spans="1:2" ht="18.75">
      <c r="A2236" s="1"/>
      <c r="B2236" s="244"/>
    </row>
    <row r="2237" spans="1:2" ht="18.75">
      <c r="A2237" s="1"/>
      <c r="B2237" s="244"/>
    </row>
    <row r="2238" spans="1:2" ht="18.75">
      <c r="A2238" s="1"/>
      <c r="B2238" s="244"/>
    </row>
    <row r="2239" spans="1:2" ht="18.75">
      <c r="A2239" s="1"/>
      <c r="B2239" s="244"/>
    </row>
    <row r="2240" spans="1:2" ht="18.75">
      <c r="A2240" s="1"/>
      <c r="B2240" s="244"/>
    </row>
    <row r="2241" spans="1:2" ht="18.75">
      <c r="A2241" s="1"/>
      <c r="B2241" s="244"/>
    </row>
    <row r="2242" spans="1:2" ht="18.75">
      <c r="A2242" s="1"/>
      <c r="B2242" s="244"/>
    </row>
    <row r="2243" spans="1:2" ht="18.75">
      <c r="A2243" s="1"/>
      <c r="B2243" s="244"/>
    </row>
    <row r="2244" spans="1:2" ht="18.75">
      <c r="A2244" s="1"/>
      <c r="B2244" s="244"/>
    </row>
    <row r="2245" spans="1:2" ht="18.75">
      <c r="A2245" s="1"/>
      <c r="B2245" s="244"/>
    </row>
    <row r="2246" spans="1:2" ht="18.75">
      <c r="A2246" s="1"/>
      <c r="B2246" s="244"/>
    </row>
    <row r="2247" spans="1:2" ht="18.75">
      <c r="A2247" s="1"/>
      <c r="B2247" s="244"/>
    </row>
    <row r="2248" spans="1:2" ht="18.75">
      <c r="A2248" s="1"/>
      <c r="B2248" s="244"/>
    </row>
    <row r="2249" spans="1:2" ht="18.75">
      <c r="A2249" s="1"/>
      <c r="B2249" s="244"/>
    </row>
    <row r="2250" spans="1:2" ht="18.75">
      <c r="A2250" s="1"/>
      <c r="B2250" s="244"/>
    </row>
    <row r="2251" spans="1:2" ht="18.75">
      <c r="A2251" s="1"/>
      <c r="B2251" s="244"/>
    </row>
    <row r="2252" spans="1:2" ht="18.75">
      <c r="A2252" s="1"/>
      <c r="B2252" s="244"/>
    </row>
    <row r="2253" spans="1:2" ht="18.75">
      <c r="A2253" s="1"/>
      <c r="B2253" s="244"/>
    </row>
    <row r="2254" spans="1:2" ht="18.75">
      <c r="A2254" s="1"/>
      <c r="B2254" s="244"/>
    </row>
    <row r="2255" spans="1:2" ht="18.75">
      <c r="A2255" s="1"/>
      <c r="B2255" s="244"/>
    </row>
    <row r="2256" spans="1:2" ht="18.75">
      <c r="A2256" s="1"/>
      <c r="B2256" s="244"/>
    </row>
    <row r="2257" spans="1:2" ht="18.75">
      <c r="A2257" s="1"/>
      <c r="B2257" s="244"/>
    </row>
    <row r="2258" spans="1:2" ht="18.75">
      <c r="A2258" s="1"/>
      <c r="B2258" s="244"/>
    </row>
    <row r="2259" spans="1:2" ht="18.75">
      <c r="A2259" s="1"/>
      <c r="B2259" s="244"/>
    </row>
    <row r="2260" spans="1:2" ht="18.75">
      <c r="A2260" s="1"/>
      <c r="B2260" s="244"/>
    </row>
    <row r="2261" spans="1:2" ht="18.75">
      <c r="A2261" s="1"/>
      <c r="B2261" s="244"/>
    </row>
    <row r="2262" spans="1:2" ht="18.75">
      <c r="A2262" s="1"/>
      <c r="B2262" s="244"/>
    </row>
    <row r="2263" spans="1:2" ht="18.75">
      <c r="A2263" s="1"/>
      <c r="B2263" s="244"/>
    </row>
    <row r="2264" spans="1:2" ht="18.75">
      <c r="A2264" s="1"/>
      <c r="B2264" s="244"/>
    </row>
    <row r="2265" spans="1:2" ht="18.75">
      <c r="A2265" s="1"/>
      <c r="B2265" s="244"/>
    </row>
    <row r="2266" spans="1:2" ht="18.75">
      <c r="A2266" s="1"/>
      <c r="B2266" s="244"/>
    </row>
    <row r="2267" spans="1:2" ht="18.75">
      <c r="A2267" s="1"/>
      <c r="B2267" s="244"/>
    </row>
    <row r="2268" spans="1:2" ht="18.75">
      <c r="A2268" s="1"/>
      <c r="B2268" s="244"/>
    </row>
    <row r="2269" spans="1:2" ht="18.75">
      <c r="A2269" s="1"/>
      <c r="B2269" s="244"/>
    </row>
    <row r="2270" spans="1:2" ht="18.75">
      <c r="A2270" s="1"/>
      <c r="B2270" s="244"/>
    </row>
    <row r="2271" spans="1:2" ht="18.75">
      <c r="A2271" s="1"/>
      <c r="B2271" s="244"/>
    </row>
    <row r="2272" spans="1:2" ht="18.75">
      <c r="A2272" s="1"/>
      <c r="B2272" s="244"/>
    </row>
    <row r="2273" spans="1:2" ht="18.75">
      <c r="A2273" s="1"/>
      <c r="B2273" s="244"/>
    </row>
    <row r="2274" spans="1:2" ht="18.75">
      <c r="A2274" s="1"/>
      <c r="B2274" s="244"/>
    </row>
    <row r="2275" spans="1:2" ht="18.75">
      <c r="A2275" s="1"/>
      <c r="B2275" s="244"/>
    </row>
    <row r="2276" spans="1:2" ht="18.75">
      <c r="A2276" s="1"/>
      <c r="B2276" s="244"/>
    </row>
    <row r="2277" spans="1:2" ht="18.75">
      <c r="A2277" s="1"/>
      <c r="B2277" s="244"/>
    </row>
    <row r="2278" spans="1:2" ht="18.75">
      <c r="A2278" s="1"/>
      <c r="B2278" s="244"/>
    </row>
    <row r="2279" spans="1:2" ht="18.75">
      <c r="A2279" s="1"/>
      <c r="B2279" s="244"/>
    </row>
    <row r="2280" spans="1:2" ht="18.75">
      <c r="A2280" s="1"/>
      <c r="B2280" s="244"/>
    </row>
    <row r="2281" spans="1:2" ht="18.75">
      <c r="A2281" s="1"/>
      <c r="B2281" s="244"/>
    </row>
    <row r="2282" spans="1:2" ht="18.75">
      <c r="A2282" s="1"/>
      <c r="B2282" s="244"/>
    </row>
    <row r="2283" spans="1:2" ht="18.75">
      <c r="A2283" s="1"/>
      <c r="B2283" s="244"/>
    </row>
    <row r="2284" spans="1:2" ht="18.75">
      <c r="A2284" s="1"/>
      <c r="B2284" s="244"/>
    </row>
    <row r="2285" spans="1:2" ht="18.75">
      <c r="A2285" s="1"/>
      <c r="B2285" s="244"/>
    </row>
    <row r="2286" spans="1:2" ht="18.75">
      <c r="A2286" s="1"/>
      <c r="B2286" s="244"/>
    </row>
    <row r="2287" spans="1:2" ht="18.75">
      <c r="A2287" s="1"/>
      <c r="B2287" s="244"/>
    </row>
    <row r="2288" spans="1:2" ht="18.75">
      <c r="A2288" s="1"/>
      <c r="B2288" s="244"/>
    </row>
    <row r="2289" spans="1:2" ht="18.75">
      <c r="A2289" s="1"/>
      <c r="B2289" s="244"/>
    </row>
    <row r="2290" spans="1:2" ht="18.75">
      <c r="A2290" s="1"/>
      <c r="B2290" s="244"/>
    </row>
    <row r="2291" spans="1:2" ht="18.75">
      <c r="A2291" s="1"/>
      <c r="B2291" s="244"/>
    </row>
    <row r="2292" spans="1:2" ht="18.75">
      <c r="A2292" s="1"/>
      <c r="B2292" s="244"/>
    </row>
    <row r="2293" spans="1:2" ht="18.75">
      <c r="A2293" s="1"/>
      <c r="B2293" s="244"/>
    </row>
    <row r="2294" spans="1:2" ht="18.75">
      <c r="A2294" s="1"/>
      <c r="B2294" s="244"/>
    </row>
    <row r="2295" spans="1:2" ht="18.75">
      <c r="A2295" s="1"/>
      <c r="B2295" s="244"/>
    </row>
    <row r="2296" spans="1:2" ht="18.75">
      <c r="A2296" s="1"/>
      <c r="B2296" s="244"/>
    </row>
    <row r="2297" spans="1:2" ht="18.75">
      <c r="A2297" s="1"/>
      <c r="B2297" s="244"/>
    </row>
    <row r="2298" spans="1:2" ht="18.75">
      <c r="A2298" s="1"/>
      <c r="B2298" s="244"/>
    </row>
    <row r="2299" spans="1:2" ht="18.75">
      <c r="A2299" s="1"/>
      <c r="B2299" s="244"/>
    </row>
    <row r="2300" spans="1:2" ht="18.75">
      <c r="A2300" s="1"/>
      <c r="B2300" s="244"/>
    </row>
    <row r="2301" spans="1:2" ht="18.75">
      <c r="A2301" s="1"/>
      <c r="B2301" s="244"/>
    </row>
    <row r="2302" spans="1:2" ht="18.75">
      <c r="A2302" s="1"/>
      <c r="B2302" s="244"/>
    </row>
    <row r="2303" spans="1:2" ht="18.75">
      <c r="A2303" s="1"/>
      <c r="B2303" s="244"/>
    </row>
    <row r="2304" spans="1:2" ht="18.75">
      <c r="A2304" s="1"/>
      <c r="B2304" s="244"/>
    </row>
    <row r="2305" spans="1:2" ht="18.75">
      <c r="A2305" s="1"/>
      <c r="B2305" s="244"/>
    </row>
    <row r="2306" spans="1:2" ht="18.75">
      <c r="A2306" s="1"/>
      <c r="B2306" s="244"/>
    </row>
    <row r="2307" spans="1:2" ht="18.75">
      <c r="A2307" s="1"/>
      <c r="B2307" s="244"/>
    </row>
    <row r="2308" spans="1:2" ht="18.75">
      <c r="A2308" s="1"/>
      <c r="B2308" s="244"/>
    </row>
    <row r="2309" spans="1:2" ht="18.75">
      <c r="A2309" s="1"/>
      <c r="B2309" s="244"/>
    </row>
    <row r="2310" spans="1:2" ht="18.75">
      <c r="A2310" s="1"/>
      <c r="B2310" s="244"/>
    </row>
    <row r="2311" spans="1:2" ht="18.75">
      <c r="A2311" s="1"/>
      <c r="B2311" s="244"/>
    </row>
    <row r="2312" spans="1:2" ht="18.75">
      <c r="A2312" s="1"/>
      <c r="B2312" s="244"/>
    </row>
    <row r="2313" spans="1:2" ht="18.75">
      <c r="A2313" s="1"/>
      <c r="B2313" s="244"/>
    </row>
    <row r="2314" spans="1:2" ht="18.75">
      <c r="A2314" s="1"/>
      <c r="B2314" s="244"/>
    </row>
    <row r="2315" spans="1:2" ht="18.75">
      <c r="A2315" s="1"/>
      <c r="B2315" s="244"/>
    </row>
    <row r="2316" spans="1:2" ht="18.75">
      <c r="A2316" s="1"/>
      <c r="B2316" s="244"/>
    </row>
    <row r="2317" spans="1:2" ht="18.75">
      <c r="A2317" s="1"/>
      <c r="B2317" s="244"/>
    </row>
    <row r="2318" spans="1:2" ht="18.75">
      <c r="A2318" s="1"/>
      <c r="B2318" s="244"/>
    </row>
    <row r="2319" spans="1:2" ht="18.75">
      <c r="A2319" s="1"/>
      <c r="B2319" s="244"/>
    </row>
    <row r="2320" spans="1:2" ht="18.75">
      <c r="A2320" s="1"/>
      <c r="B2320" s="244"/>
    </row>
    <row r="2321" spans="1:2" ht="18.75">
      <c r="A2321" s="1"/>
      <c r="B2321" s="244"/>
    </row>
    <row r="2322" spans="1:2" ht="18.75">
      <c r="A2322" s="1"/>
      <c r="B2322" s="244"/>
    </row>
    <row r="2323" spans="1:2" ht="18.75">
      <c r="A2323" s="1"/>
      <c r="B2323" s="244"/>
    </row>
    <row r="2324" spans="1:2" ht="18.75">
      <c r="A2324" s="1"/>
      <c r="B2324" s="244"/>
    </row>
    <row r="2325" spans="1:2" ht="18.75">
      <c r="A2325" s="1"/>
      <c r="B2325" s="244"/>
    </row>
    <row r="2326" spans="1:2" ht="18.75">
      <c r="A2326" s="1"/>
      <c r="B2326" s="244"/>
    </row>
    <row r="2327" spans="1:2" ht="18.75">
      <c r="A2327" s="1"/>
      <c r="B2327" s="244"/>
    </row>
    <row r="2328" spans="1:2" ht="18.75">
      <c r="A2328" s="1"/>
      <c r="B2328" s="244"/>
    </row>
    <row r="2329" spans="1:2" ht="18.75">
      <c r="A2329" s="1"/>
      <c r="B2329" s="244"/>
    </row>
    <row r="2330" spans="1:2" ht="18.75">
      <c r="A2330" s="1"/>
      <c r="B2330" s="244"/>
    </row>
    <row r="2331" spans="1:2" ht="18.75">
      <c r="A2331" s="1"/>
      <c r="B2331" s="244"/>
    </row>
    <row r="2332" spans="1:2" ht="18.75">
      <c r="A2332" s="1"/>
      <c r="B2332" s="244"/>
    </row>
    <row r="2333" spans="1:2" ht="18.75">
      <c r="A2333" s="1"/>
      <c r="B2333" s="244"/>
    </row>
    <row r="2334" spans="1:2" ht="18.75">
      <c r="A2334" s="1"/>
      <c r="B2334" s="244"/>
    </row>
    <row r="2335" spans="1:2" ht="18.75">
      <c r="A2335" s="1"/>
      <c r="B2335" s="244"/>
    </row>
    <row r="2336" spans="1:2" ht="18.75">
      <c r="A2336" s="1"/>
      <c r="B2336" s="244"/>
    </row>
    <row r="2337" spans="1:2" ht="18.75">
      <c r="A2337" s="1"/>
      <c r="B2337" s="244"/>
    </row>
    <row r="2338" spans="1:2" ht="18.75">
      <c r="A2338" s="1"/>
      <c r="B2338" s="244"/>
    </row>
    <row r="2339" spans="1:2" ht="18.75">
      <c r="A2339" s="1"/>
      <c r="B2339" s="244"/>
    </row>
    <row r="2340" spans="1:2" ht="18.75">
      <c r="A2340" s="1"/>
      <c r="B2340" s="244"/>
    </row>
    <row r="2341" spans="1:2" ht="18.75">
      <c r="A2341" s="1"/>
      <c r="B2341" s="244"/>
    </row>
    <row r="2342" spans="1:2" ht="18.75">
      <c r="A2342" s="1"/>
      <c r="B2342" s="244"/>
    </row>
    <row r="2343" spans="1:2" ht="18.75">
      <c r="A2343" s="1"/>
      <c r="B2343" s="244"/>
    </row>
    <row r="2344" spans="1:2" ht="18.75">
      <c r="A2344" s="1"/>
      <c r="B2344" s="244"/>
    </row>
    <row r="2345" spans="1:2" ht="18.75">
      <c r="A2345" s="1"/>
      <c r="B2345" s="244"/>
    </row>
    <row r="2346" spans="1:2" ht="18.75">
      <c r="A2346" s="1"/>
      <c r="B2346" s="244"/>
    </row>
    <row r="2347" spans="1:2" ht="18.75">
      <c r="A2347" s="1"/>
      <c r="B2347" s="244"/>
    </row>
    <row r="2348" spans="1:2" ht="18.75">
      <c r="A2348" s="1"/>
      <c r="B2348" s="244"/>
    </row>
    <row r="2349" spans="1:2" ht="18.75">
      <c r="A2349" s="1"/>
      <c r="B2349" s="244"/>
    </row>
    <row r="2350" spans="1:2" ht="18.75">
      <c r="A2350" s="1"/>
      <c r="B2350" s="244"/>
    </row>
    <row r="2351" spans="1:2" ht="18.75">
      <c r="A2351" s="1"/>
      <c r="B2351" s="244"/>
    </row>
    <row r="2352" spans="1:2" ht="18.75">
      <c r="A2352" s="1"/>
      <c r="B2352" s="244"/>
    </row>
    <row r="2353" spans="1:2" ht="18.75">
      <c r="A2353" s="1"/>
      <c r="B2353" s="244"/>
    </row>
    <row r="2354" spans="1:2" ht="18.75">
      <c r="A2354" s="1"/>
      <c r="B2354" s="244"/>
    </row>
    <row r="2355" spans="1:2" ht="18.75">
      <c r="A2355" s="1"/>
      <c r="B2355" s="244"/>
    </row>
    <row r="2356" spans="1:2" ht="18.75">
      <c r="A2356" s="1"/>
      <c r="B2356" s="244"/>
    </row>
    <row r="2357" spans="1:2" ht="18.75">
      <c r="A2357" s="1"/>
      <c r="B2357" s="244"/>
    </row>
    <row r="2358" spans="1:2" ht="18.75">
      <c r="A2358" s="1"/>
      <c r="B2358" s="244"/>
    </row>
    <row r="2359" spans="1:2" ht="18.75">
      <c r="A2359" s="1"/>
      <c r="B2359" s="244"/>
    </row>
    <row r="2360" spans="1:2" ht="18.75">
      <c r="A2360" s="1"/>
      <c r="B2360" s="244"/>
    </row>
    <row r="2361" spans="1:2" ht="18.75">
      <c r="A2361" s="1"/>
      <c r="B2361" s="244"/>
    </row>
    <row r="2362" spans="1:2" ht="18.75">
      <c r="A2362" s="1"/>
      <c r="B2362" s="244"/>
    </row>
    <row r="2363" spans="1:2" ht="18.75">
      <c r="A2363" s="1"/>
      <c r="B2363" s="244"/>
    </row>
    <row r="2364" spans="1:2" ht="18.75">
      <c r="A2364" s="1"/>
      <c r="B2364" s="244"/>
    </row>
    <row r="2365" spans="1:2" ht="18.75">
      <c r="A2365" s="1"/>
      <c r="B2365" s="244"/>
    </row>
    <row r="2366" spans="1:2" ht="18.75">
      <c r="A2366" s="1"/>
      <c r="B2366" s="244"/>
    </row>
    <row r="2367" spans="1:2" ht="18.75">
      <c r="A2367" s="1"/>
      <c r="B2367" s="244"/>
    </row>
    <row r="2368" spans="1:2" ht="18.75">
      <c r="A2368" s="1"/>
      <c r="B2368" s="244"/>
    </row>
    <row r="2369" spans="1:2" ht="18.75">
      <c r="A2369" s="1"/>
      <c r="B2369" s="244"/>
    </row>
    <row r="2370" spans="1:2" ht="18.75">
      <c r="A2370" s="1"/>
      <c r="B2370" s="244"/>
    </row>
    <row r="2371" spans="1:2" ht="18.75">
      <c r="A2371" s="1"/>
      <c r="B2371" s="244"/>
    </row>
    <row r="2372" spans="1:2" ht="18.75">
      <c r="A2372" s="1"/>
      <c r="B2372" s="244"/>
    </row>
    <row r="2373" spans="1:2" ht="18.75">
      <c r="A2373" s="1"/>
      <c r="B2373" s="244"/>
    </row>
    <row r="2374" spans="1:2" ht="18.75">
      <c r="A2374" s="1"/>
      <c r="B2374" s="244"/>
    </row>
    <row r="2375" spans="1:2" ht="18.75">
      <c r="A2375" s="1"/>
      <c r="B2375" s="244"/>
    </row>
    <row r="2376" spans="1:2" ht="18.75">
      <c r="A2376" s="1"/>
      <c r="B2376" s="244"/>
    </row>
    <row r="2377" spans="1:2" ht="18.75">
      <c r="A2377" s="1"/>
      <c r="B2377" s="244"/>
    </row>
    <row r="2378" spans="1:2" ht="18.75">
      <c r="A2378" s="1"/>
      <c r="B2378" s="244"/>
    </row>
    <row r="2379" spans="1:2" ht="18.75">
      <c r="A2379" s="1"/>
      <c r="B2379" s="244"/>
    </row>
    <row r="2380" spans="1:2" ht="18.75">
      <c r="A2380" s="1"/>
      <c r="B2380" s="244"/>
    </row>
    <row r="2381" spans="1:2" ht="18.75">
      <c r="A2381" s="1"/>
      <c r="B2381" s="244"/>
    </row>
    <row r="2382" spans="1:2" ht="18.75">
      <c r="A2382" s="1"/>
      <c r="B2382" s="244"/>
    </row>
    <row r="2383" spans="1:2" ht="18.75">
      <c r="A2383" s="1"/>
      <c r="B2383" s="244"/>
    </row>
    <row r="2384" spans="1:2" ht="18.75">
      <c r="A2384" s="1"/>
      <c r="B2384" s="244"/>
    </row>
    <row r="2385" spans="1:2" ht="18.75">
      <c r="A2385" s="1"/>
      <c r="B2385" s="244"/>
    </row>
    <row r="2386" spans="1:2" ht="18.75">
      <c r="A2386" s="1"/>
      <c r="B2386" s="244"/>
    </row>
    <row r="2387" spans="1:2" ht="18.75">
      <c r="A2387" s="1"/>
      <c r="B2387" s="244"/>
    </row>
    <row r="2388" spans="1:2" ht="18.75">
      <c r="A2388" s="1"/>
      <c r="B2388" s="244"/>
    </row>
    <row r="2389" spans="1:2" ht="18.75">
      <c r="A2389" s="1"/>
      <c r="B2389" s="244"/>
    </row>
    <row r="2390" spans="1:2" ht="18.75">
      <c r="A2390" s="1"/>
      <c r="B2390" s="244"/>
    </row>
    <row r="2391" spans="1:2" ht="18.75">
      <c r="A2391" s="1"/>
      <c r="B2391" s="244"/>
    </row>
    <row r="2392" spans="1:2" ht="18.75">
      <c r="A2392" s="1"/>
      <c r="B2392" s="244"/>
    </row>
    <row r="2393" spans="1:2" ht="18.75">
      <c r="A2393" s="1"/>
      <c r="B2393" s="244"/>
    </row>
    <row r="2394" spans="1:2" ht="18.75">
      <c r="A2394" s="1"/>
      <c r="B2394" s="244"/>
    </row>
    <row r="2395" spans="1:2" ht="18.75">
      <c r="A2395" s="1"/>
      <c r="B2395" s="244"/>
    </row>
    <row r="2396" spans="1:2" ht="18.75">
      <c r="A2396" s="1"/>
      <c r="B2396" s="244"/>
    </row>
    <row r="2397" spans="1:2" ht="18.75">
      <c r="A2397" s="1"/>
      <c r="B2397" s="244"/>
    </row>
    <row r="2398" spans="1:2" ht="18.75">
      <c r="A2398" s="1"/>
      <c r="B2398" s="244"/>
    </row>
    <row r="2399" spans="1:2" ht="18.75">
      <c r="A2399" s="1"/>
      <c r="B2399" s="244"/>
    </row>
    <row r="2400" spans="1:2" ht="18.75">
      <c r="A2400" s="1"/>
      <c r="B2400" s="244"/>
    </row>
    <row r="2401" spans="1:2" ht="18.75">
      <c r="A2401" s="1"/>
      <c r="B2401" s="244"/>
    </row>
    <row r="2402" spans="1:2" ht="18.75">
      <c r="A2402" s="1"/>
      <c r="B2402" s="244"/>
    </row>
    <row r="2403" spans="1:2" ht="18.75">
      <c r="A2403" s="1"/>
      <c r="B2403" s="244"/>
    </row>
    <row r="2404" spans="1:2" ht="18.75">
      <c r="A2404" s="1"/>
      <c r="B2404" s="244"/>
    </row>
    <row r="2405" spans="1:2" ht="18.75">
      <c r="A2405" s="1"/>
      <c r="B2405" s="244"/>
    </row>
    <row r="2406" spans="1:2" ht="18.75">
      <c r="A2406" s="1"/>
      <c r="B2406" s="244"/>
    </row>
    <row r="2407" spans="1:2" ht="18.75">
      <c r="A2407" s="1"/>
      <c r="B2407" s="244"/>
    </row>
    <row r="2408" spans="1:2" ht="18.75">
      <c r="A2408" s="1"/>
      <c r="B2408" s="244"/>
    </row>
    <row r="2409" spans="1:2" ht="18.75">
      <c r="A2409" s="1"/>
      <c r="B2409" s="244"/>
    </row>
    <row r="2410" spans="1:2" ht="18.75">
      <c r="A2410" s="1"/>
      <c r="B2410" s="244"/>
    </row>
    <row r="2411" spans="1:2" ht="18.75">
      <c r="A2411" s="1"/>
      <c r="B2411" s="244"/>
    </row>
    <row r="2412" spans="1:2" ht="18.75">
      <c r="A2412" s="1"/>
      <c r="B2412" s="244"/>
    </row>
    <row r="2413" spans="1:2" ht="18.75">
      <c r="A2413" s="1"/>
      <c r="B2413" s="244"/>
    </row>
    <row r="2414" spans="1:2" ht="18.75">
      <c r="A2414" s="1"/>
      <c r="B2414" s="244"/>
    </row>
    <row r="2415" spans="1:2" ht="18.75">
      <c r="A2415" s="1"/>
      <c r="B2415" s="244"/>
    </row>
    <row r="2416" spans="1:2" ht="18.75">
      <c r="A2416" s="1"/>
      <c r="B2416" s="244"/>
    </row>
    <row r="2417" spans="1:2" ht="18.75">
      <c r="A2417" s="1"/>
      <c r="B2417" s="244"/>
    </row>
    <row r="2418" spans="1:2" ht="18.75">
      <c r="A2418" s="1"/>
      <c r="B2418" s="244"/>
    </row>
    <row r="2419" spans="1:2" ht="18.75">
      <c r="A2419" s="1"/>
      <c r="B2419" s="244"/>
    </row>
    <row r="2420" spans="1:2" ht="18.75">
      <c r="A2420" s="1"/>
      <c r="B2420" s="244"/>
    </row>
    <row r="2421" spans="1:2" ht="18.75">
      <c r="A2421" s="1"/>
      <c r="B2421" s="244"/>
    </row>
    <row r="2422" spans="1:2" ht="18.75">
      <c r="A2422" s="1"/>
      <c r="B2422" s="244"/>
    </row>
    <row r="2423" spans="1:2" ht="18.75">
      <c r="A2423" s="1"/>
      <c r="B2423" s="244"/>
    </row>
    <row r="2424" spans="1:2" ht="18.75">
      <c r="A2424" s="1"/>
      <c r="B2424" s="244"/>
    </row>
    <row r="2425" spans="1:2" ht="18.75">
      <c r="A2425" s="1"/>
      <c r="B2425" s="244"/>
    </row>
    <row r="2426" spans="1:2" ht="18.75">
      <c r="A2426" s="1"/>
      <c r="B2426" s="244"/>
    </row>
    <row r="2427" spans="1:2" ht="18.75">
      <c r="A2427" s="1"/>
      <c r="B2427" s="244"/>
    </row>
    <row r="2428" spans="1:2" ht="18.75">
      <c r="A2428" s="1"/>
      <c r="B2428" s="244"/>
    </row>
    <row r="2429" spans="1:2" ht="18.75">
      <c r="A2429" s="1"/>
      <c r="B2429" s="244"/>
    </row>
    <row r="2430" spans="1:2" ht="18.75">
      <c r="A2430" s="1"/>
      <c r="B2430" s="244"/>
    </row>
    <row r="2431" spans="1:2" ht="18.75">
      <c r="A2431" s="1"/>
      <c r="B2431" s="244"/>
    </row>
    <row r="2432" spans="1:2" ht="18.75">
      <c r="A2432" s="1"/>
      <c r="B2432" s="244"/>
    </row>
    <row r="2433" spans="1:2" ht="18.75">
      <c r="A2433" s="1"/>
      <c r="B2433" s="244"/>
    </row>
    <row r="2434" spans="1:2" ht="18.75">
      <c r="A2434" s="1"/>
      <c r="B2434" s="244"/>
    </row>
    <row r="2435" spans="1:2" ht="18.75">
      <c r="A2435" s="1"/>
      <c r="B2435" s="244"/>
    </row>
    <row r="2436" spans="1:2" ht="18.75">
      <c r="A2436" s="1"/>
      <c r="B2436" s="244"/>
    </row>
    <row r="2437" spans="1:2" ht="18.75">
      <c r="A2437" s="1"/>
      <c r="B2437" s="244"/>
    </row>
    <row r="2438" spans="1:2" ht="18.75">
      <c r="A2438" s="1"/>
      <c r="B2438" s="244"/>
    </row>
    <row r="2439" spans="1:2" ht="18.75">
      <c r="A2439" s="1"/>
      <c r="B2439" s="244"/>
    </row>
    <row r="2440" spans="1:2" ht="18.75">
      <c r="A2440" s="1"/>
      <c r="B2440" s="244"/>
    </row>
    <row r="2441" spans="1:2" ht="18.75">
      <c r="A2441" s="1"/>
      <c r="B2441" s="244"/>
    </row>
    <row r="2442" spans="1:2" ht="18.75">
      <c r="A2442" s="1"/>
      <c r="B2442" s="244"/>
    </row>
    <row r="2443" spans="1:2" ht="18.75">
      <c r="A2443" s="1"/>
      <c r="B2443" s="244"/>
    </row>
    <row r="2444" spans="1:2" ht="18.75">
      <c r="A2444" s="1"/>
      <c r="B2444" s="244"/>
    </row>
    <row r="2445" spans="1:2" ht="18.75">
      <c r="A2445" s="1"/>
      <c r="B2445" s="244"/>
    </row>
    <row r="2446" spans="1:2" ht="18.75">
      <c r="A2446" s="1"/>
      <c r="B2446" s="244"/>
    </row>
    <row r="2447" spans="1:2" ht="18.75">
      <c r="A2447" s="1"/>
      <c r="B2447" s="244"/>
    </row>
    <row r="2448" spans="1:2" ht="18.75">
      <c r="A2448" s="1"/>
      <c r="B2448" s="244"/>
    </row>
    <row r="2449" spans="1:2" ht="18.75">
      <c r="A2449" s="1"/>
      <c r="B2449" s="244"/>
    </row>
    <row r="2450" spans="1:2" ht="18.75">
      <c r="A2450" s="1"/>
      <c r="B2450" s="244"/>
    </row>
    <row r="2451" spans="1:2" ht="18.75">
      <c r="A2451" s="1"/>
      <c r="B2451" s="244"/>
    </row>
    <row r="2452" spans="1:2" ht="18.75">
      <c r="A2452" s="1"/>
      <c r="B2452" s="244"/>
    </row>
    <row r="2453" spans="1:2" ht="18.75">
      <c r="A2453" s="1"/>
      <c r="B2453" s="244"/>
    </row>
    <row r="2454" spans="1:2" ht="18.75">
      <c r="A2454" s="1"/>
      <c r="B2454" s="244"/>
    </row>
    <row r="2455" spans="1:2" ht="18.75">
      <c r="A2455" s="1"/>
      <c r="B2455" s="244"/>
    </row>
    <row r="2456" spans="1:2" ht="18.75">
      <c r="A2456" s="1"/>
      <c r="B2456" s="244"/>
    </row>
    <row r="2457" spans="1:2" ht="18.75">
      <c r="A2457" s="1"/>
      <c r="B2457" s="244"/>
    </row>
    <row r="2458" spans="1:2" ht="18.75">
      <c r="A2458" s="1"/>
      <c r="B2458" s="244"/>
    </row>
    <row r="2459" spans="1:2" ht="18.75">
      <c r="A2459" s="1"/>
      <c r="B2459" s="244"/>
    </row>
    <row r="2460" spans="1:2" ht="18.75">
      <c r="A2460" s="1"/>
      <c r="B2460" s="244"/>
    </row>
    <row r="2461" spans="1:2" ht="18.75">
      <c r="A2461" s="1"/>
      <c r="B2461" s="244"/>
    </row>
    <row r="2462" spans="1:2" ht="18.75">
      <c r="A2462" s="1"/>
      <c r="B2462" s="244"/>
    </row>
    <row r="2463" spans="1:2" ht="18.75">
      <c r="A2463" s="1"/>
      <c r="B2463" s="244"/>
    </row>
    <row r="2464" spans="1:2" ht="18.75">
      <c r="A2464" s="1"/>
      <c r="B2464" s="244"/>
    </row>
    <row r="2465" spans="1:2" ht="18.75">
      <c r="A2465" s="1"/>
      <c r="B2465" s="244"/>
    </row>
    <row r="2466" spans="1:2" ht="18.75">
      <c r="A2466" s="1"/>
      <c r="B2466" s="244"/>
    </row>
    <row r="2467" spans="1:2" ht="18.75">
      <c r="A2467" s="1"/>
      <c r="B2467" s="244"/>
    </row>
    <row r="2468" spans="1:2" ht="18.75">
      <c r="A2468" s="1"/>
      <c r="B2468" s="244"/>
    </row>
    <row r="2469" spans="1:2" ht="18.75">
      <c r="A2469" s="1"/>
      <c r="B2469" s="244"/>
    </row>
    <row r="2470" spans="1:2" ht="18.75">
      <c r="A2470" s="1"/>
      <c r="B2470" s="244"/>
    </row>
    <row r="2471" spans="1:2" ht="18.75">
      <c r="A2471" s="1"/>
      <c r="B2471" s="244"/>
    </row>
    <row r="2472" spans="1:2" ht="18.75">
      <c r="A2472" s="1"/>
      <c r="B2472" s="244"/>
    </row>
    <row r="2473" spans="1:2" ht="18.75">
      <c r="A2473" s="1"/>
      <c r="B2473" s="244"/>
    </row>
    <row r="2474" spans="1:2" ht="18.75">
      <c r="A2474" s="1"/>
      <c r="B2474" s="244"/>
    </row>
    <row r="2475" spans="1:2" ht="18.75">
      <c r="A2475" s="1"/>
      <c r="B2475" s="244"/>
    </row>
    <row r="2476" spans="1:2" ht="18.75">
      <c r="A2476" s="1"/>
      <c r="B2476" s="244"/>
    </row>
    <row r="2477" spans="1:2" ht="18.75">
      <c r="A2477" s="1"/>
      <c r="B2477" s="244"/>
    </row>
    <row r="2478" spans="1:2" ht="18.75">
      <c r="A2478" s="1"/>
      <c r="B2478" s="244"/>
    </row>
    <row r="2479" spans="1:2" ht="18.75">
      <c r="A2479" s="1"/>
      <c r="B2479" s="244"/>
    </row>
    <row r="2480" spans="1:2" ht="18.75">
      <c r="A2480" s="1"/>
      <c r="B2480" s="244"/>
    </row>
    <row r="2481" spans="1:2" ht="18.75">
      <c r="A2481" s="1"/>
      <c r="B2481" s="244"/>
    </row>
    <row r="2482" spans="1:2" ht="18.75">
      <c r="A2482" s="1"/>
      <c r="B2482" s="244"/>
    </row>
    <row r="2483" spans="1:2" ht="18.75">
      <c r="A2483" s="1"/>
      <c r="B2483" s="244"/>
    </row>
    <row r="2484" spans="1:2" ht="18.75">
      <c r="A2484" s="1"/>
      <c r="B2484" s="244"/>
    </row>
    <row r="2485" spans="1:2" ht="18.75">
      <c r="A2485" s="1"/>
      <c r="B2485" s="244"/>
    </row>
    <row r="2486" spans="1:2" ht="18.75">
      <c r="A2486" s="1"/>
      <c r="B2486" s="244"/>
    </row>
    <row r="2487" spans="1:2" ht="18.75">
      <c r="A2487" s="1"/>
      <c r="B2487" s="244"/>
    </row>
    <row r="2488" spans="1:2" ht="18.75">
      <c r="A2488" s="1"/>
      <c r="B2488" s="244"/>
    </row>
    <row r="2489" spans="1:2" ht="18.75">
      <c r="A2489" s="1"/>
      <c r="B2489" s="244"/>
    </row>
    <row r="2490" spans="1:2" ht="18.75">
      <c r="A2490" s="1"/>
      <c r="B2490" s="244"/>
    </row>
    <row r="2491" spans="1:2" ht="18.75">
      <c r="A2491" s="1"/>
      <c r="B2491" s="244"/>
    </row>
    <row r="2492" spans="1:2" ht="18.75">
      <c r="A2492" s="1"/>
      <c r="B2492" s="244"/>
    </row>
    <row r="2493" spans="1:2" ht="18.75">
      <c r="A2493" s="1"/>
      <c r="B2493" s="244"/>
    </row>
    <row r="2494" spans="1:2" ht="18.75">
      <c r="A2494" s="1"/>
      <c r="B2494" s="244"/>
    </row>
    <row r="2495" spans="1:2" ht="18.75">
      <c r="A2495" s="1"/>
      <c r="B2495" s="244"/>
    </row>
    <row r="2496" spans="1:2" ht="18.75">
      <c r="A2496" s="1"/>
      <c r="B2496" s="244"/>
    </row>
    <row r="2497" spans="1:2" ht="18.75">
      <c r="A2497" s="1"/>
      <c r="B2497" s="244"/>
    </row>
    <row r="2498" spans="1:2" ht="18.75">
      <c r="A2498" s="1"/>
      <c r="B2498" s="244"/>
    </row>
    <row r="2499" spans="1:2" ht="18.75">
      <c r="A2499" s="1"/>
      <c r="B2499" s="244"/>
    </row>
    <row r="2500" spans="1:2" ht="18.75">
      <c r="A2500" s="1"/>
      <c r="B2500" s="244"/>
    </row>
    <row r="2501" spans="1:2" ht="18.75">
      <c r="A2501" s="1"/>
      <c r="B2501" s="244"/>
    </row>
    <row r="2502" spans="1:2" ht="18.75">
      <c r="A2502" s="1"/>
      <c r="B2502" s="244"/>
    </row>
    <row r="2503" spans="1:2" ht="18.75">
      <c r="A2503" s="1"/>
      <c r="B2503" s="244"/>
    </row>
    <row r="2504" spans="1:2" ht="18.75">
      <c r="A2504" s="1"/>
      <c r="B2504" s="244"/>
    </row>
    <row r="2505" spans="1:2" ht="18.75">
      <c r="A2505" s="1"/>
      <c r="B2505" s="244"/>
    </row>
    <row r="2506" spans="1:2" ht="18.75">
      <c r="A2506" s="1"/>
      <c r="B2506" s="244"/>
    </row>
    <row r="2507" spans="1:2" ht="18.75">
      <c r="A2507" s="1"/>
      <c r="B2507" s="244"/>
    </row>
    <row r="2508" spans="1:2" ht="18.75">
      <c r="A2508" s="1"/>
      <c r="B2508" s="244"/>
    </row>
    <row r="2509" spans="1:2" ht="18.75">
      <c r="A2509" s="1"/>
      <c r="B2509" s="244"/>
    </row>
    <row r="2510" spans="1:2" ht="18.75">
      <c r="A2510" s="1"/>
      <c r="B2510" s="244"/>
    </row>
    <row r="2511" spans="1:2" ht="18.75">
      <c r="A2511" s="1"/>
      <c r="B2511" s="244"/>
    </row>
    <row r="2512" spans="1:2" ht="18.75">
      <c r="A2512" s="1"/>
      <c r="B2512" s="244"/>
    </row>
    <row r="2513" spans="1:2" ht="18.75">
      <c r="A2513" s="1"/>
      <c r="B2513" s="244"/>
    </row>
    <row r="2514" spans="1:2" ht="18.75">
      <c r="A2514" s="1"/>
      <c r="B2514" s="244"/>
    </row>
    <row r="2515" spans="1:2" ht="18.75">
      <c r="A2515" s="1"/>
      <c r="B2515" s="244"/>
    </row>
    <row r="2516" spans="1:2" ht="18.75">
      <c r="A2516" s="1"/>
      <c r="B2516" s="244"/>
    </row>
    <row r="2517" spans="1:2" ht="18.75">
      <c r="A2517" s="1"/>
      <c r="B2517" s="244"/>
    </row>
    <row r="2518" spans="1:2" ht="18.75">
      <c r="A2518" s="1"/>
      <c r="B2518" s="244"/>
    </row>
    <row r="2519" spans="1:2" ht="18.75">
      <c r="A2519" s="1"/>
      <c r="B2519" s="244"/>
    </row>
    <row r="2520" spans="1:2" ht="18.75">
      <c r="A2520" s="1"/>
      <c r="B2520" s="244"/>
    </row>
    <row r="2521" spans="1:2" ht="18.75">
      <c r="A2521" s="1"/>
      <c r="B2521" s="244"/>
    </row>
    <row r="2522" spans="1:2" ht="18.75">
      <c r="A2522" s="1"/>
      <c r="B2522" s="244"/>
    </row>
    <row r="2523" spans="1:2" ht="18.75">
      <c r="A2523" s="1"/>
      <c r="B2523" s="244"/>
    </row>
    <row r="2524" spans="1:2" ht="18.75">
      <c r="A2524" s="1"/>
      <c r="B2524" s="244"/>
    </row>
    <row r="2525" spans="1:2" ht="18.75">
      <c r="A2525" s="1"/>
      <c r="B2525" s="244"/>
    </row>
    <row r="2526" spans="1:2" ht="18.75">
      <c r="A2526" s="1"/>
      <c r="B2526" s="244"/>
    </row>
    <row r="2527" spans="1:2" ht="18.75">
      <c r="A2527" s="1"/>
      <c r="B2527" s="244"/>
    </row>
    <row r="2528" spans="1:2" ht="18.75">
      <c r="A2528" s="1"/>
      <c r="B2528" s="244"/>
    </row>
    <row r="2529" spans="1:2" ht="18.75">
      <c r="A2529" s="1"/>
      <c r="B2529" s="244"/>
    </row>
    <row r="2530" spans="1:2" ht="18.75">
      <c r="A2530" s="1"/>
      <c r="B2530" s="244"/>
    </row>
    <row r="2531" spans="1:2" ht="18.75">
      <c r="A2531" s="1"/>
      <c r="B2531" s="244"/>
    </row>
    <row r="2532" spans="1:2" ht="18.75">
      <c r="A2532" s="1"/>
      <c r="B2532" s="244"/>
    </row>
    <row r="2533" spans="1:2" ht="18.75">
      <c r="A2533" s="1"/>
      <c r="B2533" s="244"/>
    </row>
    <row r="2534" spans="1:2" ht="18.75">
      <c r="A2534" s="1"/>
      <c r="B2534" s="244"/>
    </row>
    <row r="2535" spans="1:2" ht="18.75">
      <c r="A2535" s="1"/>
      <c r="B2535" s="244"/>
    </row>
    <row r="2536" spans="1:2" ht="18.75">
      <c r="A2536" s="1"/>
      <c r="B2536" s="244"/>
    </row>
    <row r="2537" spans="1:2" ht="18.75">
      <c r="A2537" s="1"/>
      <c r="B2537" s="244"/>
    </row>
    <row r="2538" spans="1:2" ht="18.75">
      <c r="A2538" s="1"/>
      <c r="B2538" s="244"/>
    </row>
    <row r="2539" spans="1:2" ht="18.75">
      <c r="A2539" s="1"/>
      <c r="B2539" s="244"/>
    </row>
    <row r="2540" spans="1:2" ht="18.75">
      <c r="A2540" s="1"/>
      <c r="B2540" s="244"/>
    </row>
    <row r="2541" spans="1:2" ht="18.75">
      <c r="A2541" s="1"/>
      <c r="B2541" s="244"/>
    </row>
    <row r="2542" spans="1:2" ht="18.75">
      <c r="A2542" s="1"/>
      <c r="B2542" s="244"/>
    </row>
    <row r="2543" spans="1:2" ht="18.75">
      <c r="A2543" s="1"/>
      <c r="B2543" s="244"/>
    </row>
    <row r="2544" spans="1:2" ht="18.75">
      <c r="A2544" s="1"/>
      <c r="B2544" s="244"/>
    </row>
    <row r="2545" spans="1:2" ht="18.75">
      <c r="A2545" s="1"/>
      <c r="B2545" s="244"/>
    </row>
    <row r="2546" spans="1:2" ht="18.75">
      <c r="A2546" s="1"/>
      <c r="B2546" s="244"/>
    </row>
    <row r="2547" spans="1:2" ht="18.75">
      <c r="A2547" s="1"/>
      <c r="B2547" s="244"/>
    </row>
    <row r="2548" spans="1:2" ht="18.75">
      <c r="A2548" s="1"/>
      <c r="B2548" s="244"/>
    </row>
    <row r="2549" spans="1:2" ht="18.75">
      <c r="A2549" s="1"/>
      <c r="B2549" s="244"/>
    </row>
    <row r="2550" spans="1:2" ht="18.75">
      <c r="A2550" s="1"/>
      <c r="B2550" s="244"/>
    </row>
    <row r="2551" spans="1:2" ht="18.75">
      <c r="A2551" s="1"/>
      <c r="B2551" s="244"/>
    </row>
    <row r="2552" spans="1:2" ht="18.75">
      <c r="A2552" s="1"/>
      <c r="B2552" s="244"/>
    </row>
    <row r="2553" spans="1:2" ht="18.75">
      <c r="A2553" s="1"/>
      <c r="B2553" s="244"/>
    </row>
    <row r="2554" spans="1:2" ht="18.75">
      <c r="A2554" s="1"/>
      <c r="B2554" s="244"/>
    </row>
    <row r="2555" spans="1:2" ht="18.75">
      <c r="A2555" s="1"/>
      <c r="B2555" s="244"/>
    </row>
    <row r="2556" spans="1:2" ht="18.75">
      <c r="A2556" s="1"/>
      <c r="B2556" s="244"/>
    </row>
    <row r="2557" spans="1:2" ht="18.75">
      <c r="A2557" s="1"/>
      <c r="B2557" s="244"/>
    </row>
    <row r="2558" spans="1:2" ht="18.75">
      <c r="A2558" s="1"/>
      <c r="B2558" s="244"/>
    </row>
    <row r="2559" spans="1:2" ht="18.75">
      <c r="A2559" s="1"/>
      <c r="B2559" s="244"/>
    </row>
    <row r="2560" spans="1:2" ht="18.75">
      <c r="A2560" s="1"/>
      <c r="B2560" s="244"/>
    </row>
    <row r="2561" spans="1:2" ht="18.75">
      <c r="A2561" s="1"/>
      <c r="B2561" s="244"/>
    </row>
    <row r="2562" spans="1:2" ht="18.75">
      <c r="A2562" s="1"/>
      <c r="B2562" s="244"/>
    </row>
    <row r="2563" spans="1:2" ht="18.75">
      <c r="A2563" s="1"/>
      <c r="B2563" s="244"/>
    </row>
    <row r="2564" spans="1:2" ht="18.75">
      <c r="A2564" s="1"/>
      <c r="B2564" s="244"/>
    </row>
    <row r="2565" spans="1:2" ht="18.75">
      <c r="A2565" s="1"/>
      <c r="B2565" s="244"/>
    </row>
    <row r="2566" spans="1:2" ht="18.75">
      <c r="A2566" s="1"/>
      <c r="B2566" s="244"/>
    </row>
    <row r="2567" spans="1:2" ht="18.75">
      <c r="A2567" s="1"/>
      <c r="B2567" s="244"/>
    </row>
    <row r="2568" spans="1:2" ht="18.75">
      <c r="A2568" s="1"/>
      <c r="B2568" s="244"/>
    </row>
    <row r="2569" spans="1:2" ht="18.75">
      <c r="A2569" s="1"/>
      <c r="B2569" s="244"/>
    </row>
    <row r="2570" spans="1:2" ht="18.75">
      <c r="A2570" s="1"/>
      <c r="B2570" s="244"/>
    </row>
    <row r="2571" spans="1:2" ht="18.75">
      <c r="A2571" s="1"/>
      <c r="B2571" s="244"/>
    </row>
    <row r="2572" spans="1:2" ht="18.75">
      <c r="A2572" s="1"/>
      <c r="B2572" s="244"/>
    </row>
    <row r="2573" spans="1:2" ht="18.75">
      <c r="A2573" s="1"/>
      <c r="B2573" s="244"/>
    </row>
    <row r="2574" spans="1:2" ht="18.75">
      <c r="A2574" s="1"/>
      <c r="B2574" s="244"/>
    </row>
    <row r="2575" spans="1:2" ht="18.75">
      <c r="A2575" s="1"/>
      <c r="B2575" s="244"/>
    </row>
    <row r="2576" spans="1:2" ht="18.75">
      <c r="A2576" s="1"/>
      <c r="B2576" s="244"/>
    </row>
    <row r="2577" spans="1:2" ht="18.75">
      <c r="A2577" s="1"/>
      <c r="B2577" s="244"/>
    </row>
    <row r="2578" spans="1:2" ht="18.75">
      <c r="A2578" s="1"/>
      <c r="B2578" s="244"/>
    </row>
    <row r="2579" spans="1:2" ht="18.75">
      <c r="A2579" s="1"/>
      <c r="B2579" s="244"/>
    </row>
    <row r="2580" spans="1:2" ht="18.75">
      <c r="A2580" s="1"/>
      <c r="B2580" s="244"/>
    </row>
    <row r="2581" spans="1:2" ht="18.75">
      <c r="A2581" s="1"/>
      <c r="B2581" s="244"/>
    </row>
    <row r="2582" spans="1:2" ht="18.75">
      <c r="A2582" s="1"/>
      <c r="B2582" s="244"/>
    </row>
    <row r="2583" spans="1:2" ht="18.75">
      <c r="A2583" s="1"/>
      <c r="B2583" s="244"/>
    </row>
    <row r="2584" spans="1:2" ht="18.75">
      <c r="A2584" s="1"/>
      <c r="B2584" s="244"/>
    </row>
    <row r="2585" spans="1:2" ht="18.75">
      <c r="A2585" s="1"/>
      <c r="B2585" s="244"/>
    </row>
    <row r="2586" spans="1:2" ht="18.75">
      <c r="A2586" s="1"/>
      <c r="B2586" s="244"/>
    </row>
    <row r="2587" spans="1:2" ht="18.75">
      <c r="A2587" s="1"/>
      <c r="B2587" s="244"/>
    </row>
    <row r="2588" spans="1:2" ht="18.75">
      <c r="A2588" s="1"/>
      <c r="B2588" s="244"/>
    </row>
    <row r="2589" spans="1:2" ht="18.75">
      <c r="A2589" s="1"/>
      <c r="B2589" s="244"/>
    </row>
    <row r="2590" spans="1:2" ht="18.75">
      <c r="A2590" s="1"/>
      <c r="B2590" s="244"/>
    </row>
    <row r="2591" spans="1:2" ht="18.75">
      <c r="A2591" s="1"/>
      <c r="B2591" s="244"/>
    </row>
    <row r="2592" spans="1:2" ht="18.75">
      <c r="A2592" s="1"/>
      <c r="B2592" s="244"/>
    </row>
    <row r="2593" spans="1:2" ht="18.75">
      <c r="A2593" s="1"/>
      <c r="B2593" s="244"/>
    </row>
    <row r="2594" spans="1:2" ht="18.75">
      <c r="A2594" s="1"/>
      <c r="B2594" s="244"/>
    </row>
    <row r="2595" spans="1:2" ht="18.75">
      <c r="A2595" s="1"/>
      <c r="B2595" s="244"/>
    </row>
    <row r="2596" spans="1:2" ht="18.75">
      <c r="A2596" s="1"/>
      <c r="B2596" s="244"/>
    </row>
    <row r="2597" spans="1:2" ht="18.75">
      <c r="A2597" s="1"/>
      <c r="B2597" s="244"/>
    </row>
    <row r="2598" spans="1:2" ht="18.75">
      <c r="A2598" s="1"/>
      <c r="B2598" s="244"/>
    </row>
    <row r="2599" spans="1:2" ht="18.75">
      <c r="A2599" s="1"/>
      <c r="B2599" s="244"/>
    </row>
    <row r="2600" spans="1:2" ht="18.75">
      <c r="A2600" s="1"/>
      <c r="B2600" s="244"/>
    </row>
    <row r="2601" spans="1:2" ht="18.75">
      <c r="A2601" s="1"/>
      <c r="B2601" s="244"/>
    </row>
    <row r="2602" spans="1:2" ht="18.75">
      <c r="A2602" s="1"/>
      <c r="B2602" s="244"/>
    </row>
    <row r="2603" spans="1:2" ht="18.75">
      <c r="A2603" s="1"/>
      <c r="B2603" s="244"/>
    </row>
    <row r="2604" spans="1:2" ht="18.75">
      <c r="A2604" s="1"/>
      <c r="B2604" s="244"/>
    </row>
    <row r="2605" spans="1:2" ht="18.75">
      <c r="A2605" s="1"/>
      <c r="B2605" s="244"/>
    </row>
    <row r="2606" spans="1:2" ht="18.75">
      <c r="A2606" s="1"/>
      <c r="B2606" s="244"/>
    </row>
    <row r="2607" spans="1:2" ht="18.75">
      <c r="A2607" s="1"/>
      <c r="B2607" s="244"/>
    </row>
    <row r="2608" spans="1:2" ht="18.75">
      <c r="A2608" s="1"/>
      <c r="B2608" s="244"/>
    </row>
    <row r="2609" spans="1:2" ht="18.75">
      <c r="A2609" s="1"/>
      <c r="B2609" s="244"/>
    </row>
    <row r="2610" spans="1:2" ht="18.75">
      <c r="A2610" s="1"/>
      <c r="B2610" s="244"/>
    </row>
    <row r="2611" spans="1:2" ht="18.75">
      <c r="A2611" s="1"/>
      <c r="B2611" s="244"/>
    </row>
    <row r="2612" spans="1:2" ht="18.75">
      <c r="A2612" s="1"/>
      <c r="B2612" s="244"/>
    </row>
    <row r="2613" spans="1:2" ht="18.75">
      <c r="A2613" s="1"/>
      <c r="B2613" s="244"/>
    </row>
    <row r="2614" spans="1:2" ht="18.75">
      <c r="A2614" s="1"/>
      <c r="B2614" s="244"/>
    </row>
    <row r="2615" spans="1:2" ht="18.75">
      <c r="A2615" s="1"/>
      <c r="B2615" s="244"/>
    </row>
    <row r="2616" spans="1:2" ht="18.75">
      <c r="A2616" s="1"/>
      <c r="B2616" s="244"/>
    </row>
    <row r="2617" spans="1:2" ht="18.75">
      <c r="A2617" s="1"/>
      <c r="B2617" s="244"/>
    </row>
    <row r="2618" spans="1:2" ht="18.75">
      <c r="A2618" s="1"/>
      <c r="B2618" s="244"/>
    </row>
    <row r="2619" spans="1:2" ht="18.75">
      <c r="A2619" s="1"/>
      <c r="B2619" s="244"/>
    </row>
    <row r="2620" spans="1:2" ht="18.75">
      <c r="A2620" s="1"/>
      <c r="B2620" s="244"/>
    </row>
    <row r="2621" spans="1:2" ht="18.75">
      <c r="A2621" s="1"/>
      <c r="B2621" s="244"/>
    </row>
    <row r="2622" spans="1:2" ht="18.75">
      <c r="A2622" s="1"/>
      <c r="B2622" s="244"/>
    </row>
    <row r="2623" spans="1:2" ht="18.75">
      <c r="A2623" s="1"/>
      <c r="B2623" s="244"/>
    </row>
    <row r="2624" spans="1:2" ht="18.75">
      <c r="A2624" s="1"/>
      <c r="B2624" s="244"/>
    </row>
    <row r="2625" spans="1:2" ht="18.75">
      <c r="A2625" s="1"/>
      <c r="B2625" s="244"/>
    </row>
    <row r="2626" spans="1:2" ht="18.75">
      <c r="A2626" s="1"/>
      <c r="B2626" s="244"/>
    </row>
    <row r="2627" spans="1:2" ht="18.75">
      <c r="A2627" s="1"/>
      <c r="B2627" s="244"/>
    </row>
    <row r="2628" spans="1:2" ht="18.75">
      <c r="A2628" s="1"/>
      <c r="B2628" s="244"/>
    </row>
    <row r="2629" spans="1:2" ht="18.75">
      <c r="A2629" s="1"/>
      <c r="B2629" s="244"/>
    </row>
    <row r="2630" spans="1:2" ht="18.75">
      <c r="A2630" s="1"/>
      <c r="B2630" s="244"/>
    </row>
    <row r="2631" spans="1:2" ht="18.75">
      <c r="A2631" s="1"/>
      <c r="B2631" s="244"/>
    </row>
    <row r="2632" spans="1:2" ht="18.75">
      <c r="A2632" s="1"/>
      <c r="B2632" s="244"/>
    </row>
    <row r="2633" spans="1:2" ht="18.75">
      <c r="A2633" s="1"/>
      <c r="B2633" s="244"/>
    </row>
    <row r="2634" spans="1:2" ht="18.75">
      <c r="A2634" s="1"/>
      <c r="B2634" s="244"/>
    </row>
    <row r="2635" spans="1:2" ht="18.75">
      <c r="A2635" s="1"/>
      <c r="B2635" s="244"/>
    </row>
    <row r="2636" spans="1:2" ht="18.75">
      <c r="A2636" s="1"/>
      <c r="B2636" s="244"/>
    </row>
    <row r="2637" spans="1:2" ht="18.75">
      <c r="A2637" s="1"/>
      <c r="B2637" s="244"/>
    </row>
    <row r="2638" spans="1:2" ht="18.75">
      <c r="A2638" s="1"/>
      <c r="B2638" s="244"/>
    </row>
    <row r="2639" spans="1:2" ht="18.75">
      <c r="A2639" s="1"/>
      <c r="B2639" s="244"/>
    </row>
    <row r="2640" spans="1:2" ht="18.75">
      <c r="A2640" s="1"/>
      <c r="B2640" s="244"/>
    </row>
    <row r="2641" spans="1:2" ht="18.75">
      <c r="A2641" s="1"/>
      <c r="B2641" s="244"/>
    </row>
    <row r="2642" spans="1:2" ht="18.75">
      <c r="A2642" s="1"/>
      <c r="B2642" s="244"/>
    </row>
    <row r="2643" spans="1:2" ht="18.75">
      <c r="A2643" s="1"/>
      <c r="B2643" s="244"/>
    </row>
    <row r="2644" spans="1:2" ht="18.75">
      <c r="A2644" s="1"/>
      <c r="B2644" s="244"/>
    </row>
    <row r="2645" spans="1:2" ht="18.75">
      <c r="A2645" s="1"/>
      <c r="B2645" s="244"/>
    </row>
    <row r="2646" spans="1:2" ht="18.75">
      <c r="A2646" s="1"/>
      <c r="B2646" s="244"/>
    </row>
    <row r="2647" spans="1:2" ht="18.75">
      <c r="A2647" s="1"/>
      <c r="B2647" s="244"/>
    </row>
    <row r="2648" spans="1:2" ht="18.75">
      <c r="A2648" s="1"/>
      <c r="B2648" s="244"/>
    </row>
    <row r="2649" spans="1:2" ht="18.75">
      <c r="A2649" s="1"/>
      <c r="B2649" s="244"/>
    </row>
    <row r="2650" spans="1:2" ht="18.75">
      <c r="A2650" s="1"/>
      <c r="B2650" s="244"/>
    </row>
    <row r="2651" spans="1:2" ht="18.75">
      <c r="A2651" s="1"/>
      <c r="B2651" s="244"/>
    </row>
    <row r="2652" spans="1:2" ht="18.75">
      <c r="A2652" s="1"/>
      <c r="B2652" s="244"/>
    </row>
    <row r="2653" spans="1:2" ht="18.75">
      <c r="A2653" s="1"/>
      <c r="B2653" s="244"/>
    </row>
    <row r="2654" spans="1:2" ht="18.75">
      <c r="A2654" s="1"/>
      <c r="B2654" s="244"/>
    </row>
    <row r="2655" spans="1:2" ht="18.75">
      <c r="A2655" s="1"/>
      <c r="B2655" s="244"/>
    </row>
    <row r="2656" spans="1:2" ht="18.75">
      <c r="A2656" s="1"/>
      <c r="B2656" s="244"/>
    </row>
    <row r="2657" spans="1:2" ht="18.75">
      <c r="A2657" s="1"/>
      <c r="B2657" s="244"/>
    </row>
    <row r="2658" spans="1:2" ht="18.75">
      <c r="A2658" s="1"/>
      <c r="B2658" s="244"/>
    </row>
    <row r="2659" spans="1:2" ht="18.75">
      <c r="A2659" s="1"/>
      <c r="B2659" s="244"/>
    </row>
    <row r="2660" spans="1:2" ht="18.75">
      <c r="A2660" s="1"/>
      <c r="B2660" s="244"/>
    </row>
    <row r="2661" spans="1:2" ht="18.75">
      <c r="A2661" s="1"/>
      <c r="B2661" s="244"/>
    </row>
    <row r="2662" spans="1:2" ht="18.75">
      <c r="A2662" s="1"/>
      <c r="B2662" s="244"/>
    </row>
    <row r="2663" spans="1:2" ht="18.75">
      <c r="A2663" s="1"/>
      <c r="B2663" s="244"/>
    </row>
    <row r="2664" spans="1:2" ht="18.75">
      <c r="A2664" s="1"/>
      <c r="B2664" s="244"/>
    </row>
    <row r="2665" spans="1:2" ht="18.75">
      <c r="A2665" s="1"/>
      <c r="B2665" s="244"/>
    </row>
    <row r="2666" spans="1:2" ht="18.75">
      <c r="A2666" s="1"/>
      <c r="B2666" s="244"/>
    </row>
    <row r="2667" spans="1:2" ht="18.75">
      <c r="A2667" s="1"/>
      <c r="B2667" s="244"/>
    </row>
    <row r="2668" spans="1:2" ht="18.75">
      <c r="A2668" s="1"/>
      <c r="B2668" s="244"/>
    </row>
    <row r="2669" spans="1:2" ht="18.75">
      <c r="A2669" s="1"/>
      <c r="B2669" s="244"/>
    </row>
    <row r="2670" spans="1:2" ht="18.75">
      <c r="A2670" s="1"/>
      <c r="B2670" s="244"/>
    </row>
    <row r="2671" spans="1:2" ht="18.75">
      <c r="A2671" s="1"/>
      <c r="B2671" s="244"/>
    </row>
    <row r="2672" spans="1:2" ht="18.75">
      <c r="A2672" s="1"/>
      <c r="B2672" s="244"/>
    </row>
    <row r="2673" spans="1:2" ht="18.75">
      <c r="A2673" s="1"/>
      <c r="B2673" s="244"/>
    </row>
    <row r="2674" spans="1:2" ht="18.75">
      <c r="A2674" s="1"/>
      <c r="B2674" s="244"/>
    </row>
    <row r="2675" spans="1:2" ht="18.75">
      <c r="A2675" s="1"/>
      <c r="B2675" s="244"/>
    </row>
    <row r="2676" spans="1:2" ht="18.75">
      <c r="A2676" s="1"/>
      <c r="B2676" s="244"/>
    </row>
    <row r="2677" spans="1:2" ht="18.75">
      <c r="A2677" s="1"/>
      <c r="B2677" s="244"/>
    </row>
    <row r="2678" spans="1:2" ht="18.75">
      <c r="A2678" s="1"/>
      <c r="B2678" s="244"/>
    </row>
    <row r="2679" spans="1:2" ht="18.75">
      <c r="A2679" s="1"/>
      <c r="B2679" s="244"/>
    </row>
    <row r="2680" spans="1:2" ht="18.75">
      <c r="A2680" s="1"/>
      <c r="B2680" s="244"/>
    </row>
    <row r="2681" spans="1:2" ht="18.75">
      <c r="A2681" s="1"/>
      <c r="B2681" s="244"/>
    </row>
    <row r="2682" spans="1:2" ht="18.75">
      <c r="A2682" s="1"/>
      <c r="B2682" s="244"/>
    </row>
    <row r="2683" spans="1:2" ht="18.75">
      <c r="A2683" s="1"/>
      <c r="B2683" s="244"/>
    </row>
    <row r="2684" spans="1:2" ht="18.75">
      <c r="A2684" s="1"/>
      <c r="B2684" s="244"/>
    </row>
    <row r="2685" spans="1:2" ht="18.75">
      <c r="A2685" s="1"/>
      <c r="B2685" s="244"/>
    </row>
    <row r="2686" spans="1:2" ht="18.75">
      <c r="A2686" s="1"/>
      <c r="B2686" s="244"/>
    </row>
    <row r="2687" spans="1:2" ht="18.75">
      <c r="A2687" s="1"/>
      <c r="B2687" s="244"/>
    </row>
    <row r="2688" spans="1:2" ht="18.75">
      <c r="A2688" s="1"/>
      <c r="B2688" s="244"/>
    </row>
    <row r="2689" spans="1:2" ht="18.75">
      <c r="A2689" s="1"/>
      <c r="B2689" s="244"/>
    </row>
    <row r="2690" spans="1:2" ht="18.75">
      <c r="A2690" s="1"/>
      <c r="B2690" s="244"/>
    </row>
    <row r="2691" spans="1:2" ht="18.75">
      <c r="A2691" s="1"/>
      <c r="B2691" s="244"/>
    </row>
    <row r="2692" spans="1:2" ht="18.75">
      <c r="A2692" s="1"/>
      <c r="B2692" s="244"/>
    </row>
    <row r="2693" spans="1:2" ht="18.75">
      <c r="A2693" s="1"/>
      <c r="B2693" s="244"/>
    </row>
    <row r="2694" spans="1:2" ht="18.75">
      <c r="A2694" s="1"/>
      <c r="B2694" s="244"/>
    </row>
    <row r="2695" spans="1:2" ht="18.75">
      <c r="A2695" s="1"/>
      <c r="B2695" s="244"/>
    </row>
    <row r="2696" spans="1:2" ht="18.75">
      <c r="A2696" s="1"/>
      <c r="B2696" s="244"/>
    </row>
    <row r="2697" spans="1:2" ht="18.75">
      <c r="A2697" s="1"/>
      <c r="B2697" s="244"/>
    </row>
    <row r="2698" spans="1:2" ht="18.75">
      <c r="A2698" s="1"/>
      <c r="B2698" s="244"/>
    </row>
    <row r="2699" spans="1:2" ht="18.75">
      <c r="A2699" s="1"/>
      <c r="B2699" s="244"/>
    </row>
    <row r="2700" spans="1:2" ht="18.75">
      <c r="A2700" s="1"/>
      <c r="B2700" s="244"/>
    </row>
    <row r="2701" spans="1:2" ht="18.75">
      <c r="A2701" s="1"/>
      <c r="B2701" s="244"/>
    </row>
    <row r="2702" spans="1:2" ht="18.75">
      <c r="A2702" s="1"/>
      <c r="B2702" s="244"/>
    </row>
    <row r="2703" spans="1:2" ht="18.75">
      <c r="A2703" s="1"/>
      <c r="B2703" s="244"/>
    </row>
    <row r="2704" spans="1:2" ht="18.75">
      <c r="A2704" s="1"/>
      <c r="B2704" s="244"/>
    </row>
    <row r="2705" spans="1:2" ht="18.75">
      <c r="A2705" s="1"/>
      <c r="B2705" s="244"/>
    </row>
    <row r="2706" spans="1:2" ht="18.75">
      <c r="A2706" s="1"/>
      <c r="B2706" s="244"/>
    </row>
    <row r="2707" spans="1:2" ht="18.75">
      <c r="A2707" s="1"/>
      <c r="B2707" s="244"/>
    </row>
    <row r="2708" spans="1:2" ht="18.75">
      <c r="A2708" s="1"/>
      <c r="B2708" s="244"/>
    </row>
    <row r="2709" spans="1:2" ht="18.75">
      <c r="A2709" s="1"/>
      <c r="B2709" s="244"/>
    </row>
    <row r="2710" spans="1:2" ht="18.75">
      <c r="A2710" s="1"/>
      <c r="B2710" s="244"/>
    </row>
    <row r="2711" spans="1:2" ht="18.75">
      <c r="A2711" s="1"/>
      <c r="B2711" s="244"/>
    </row>
    <row r="2712" spans="1:2" ht="18.75">
      <c r="A2712" s="1"/>
      <c r="B2712" s="244"/>
    </row>
    <row r="2713" spans="1:2" ht="18.75">
      <c r="A2713" s="1"/>
      <c r="B2713" s="244"/>
    </row>
    <row r="2714" spans="1:2" ht="18.75">
      <c r="A2714" s="1"/>
      <c r="B2714" s="244"/>
    </row>
    <row r="2715" spans="1:2" ht="18.75">
      <c r="A2715" s="1"/>
      <c r="B2715" s="244"/>
    </row>
    <row r="2716" spans="1:2" ht="18.75">
      <c r="A2716" s="1"/>
      <c r="B2716" s="244"/>
    </row>
    <row r="2717" spans="1:2" ht="18.75">
      <c r="A2717" s="1"/>
      <c r="B2717" s="244"/>
    </row>
    <row r="2718" spans="1:2" ht="18.75">
      <c r="A2718" s="1"/>
      <c r="B2718" s="244"/>
    </row>
    <row r="2719" spans="1:2" ht="18.75">
      <c r="A2719" s="1"/>
      <c r="B2719" s="244"/>
    </row>
    <row r="2720" spans="1:2" ht="18.75">
      <c r="A2720" s="1"/>
      <c r="B2720" s="244"/>
    </row>
    <row r="2721" spans="1:2" ht="18.75">
      <c r="A2721" s="1"/>
      <c r="B2721" s="244"/>
    </row>
    <row r="2722" spans="1:2" ht="18.75">
      <c r="A2722" s="1"/>
      <c r="B2722" s="244"/>
    </row>
    <row r="2723" spans="1:2" ht="18.75">
      <c r="A2723" s="1"/>
      <c r="B2723" s="244"/>
    </row>
    <row r="2724" spans="1:2" ht="18.75">
      <c r="A2724" s="1"/>
      <c r="B2724" s="244"/>
    </row>
    <row r="2725" spans="1:2" ht="18.75">
      <c r="A2725" s="1"/>
      <c r="B2725" s="244"/>
    </row>
    <row r="2726" spans="1:2" ht="18.75">
      <c r="A2726" s="1"/>
      <c r="B2726" s="244"/>
    </row>
    <row r="2727" spans="1:2" ht="18.75">
      <c r="A2727" s="1"/>
      <c r="B2727" s="244"/>
    </row>
    <row r="2728" spans="1:2" ht="18.75">
      <c r="A2728" s="1"/>
      <c r="B2728" s="244"/>
    </row>
    <row r="2729" spans="1:2" ht="18.75">
      <c r="A2729" s="1"/>
      <c r="B2729" s="244"/>
    </row>
    <row r="2730" spans="1:2" ht="18.75">
      <c r="A2730" s="1"/>
      <c r="B2730" s="244"/>
    </row>
    <row r="2731" spans="1:2" ht="18.75">
      <c r="A2731" s="1"/>
      <c r="B2731" s="244"/>
    </row>
    <row r="2732" spans="1:2" ht="18.75">
      <c r="A2732" s="1"/>
      <c r="B2732" s="244"/>
    </row>
    <row r="2733" spans="1:2" ht="18.75">
      <c r="A2733" s="1"/>
      <c r="B2733" s="244"/>
    </row>
    <row r="2734" spans="1:2" ht="18.75">
      <c r="A2734" s="1"/>
      <c r="B2734" s="244"/>
    </row>
    <row r="2735" spans="1:2" ht="18.75">
      <c r="A2735" s="1"/>
      <c r="B2735" s="244"/>
    </row>
    <row r="2736" spans="1:2" ht="18.75">
      <c r="A2736" s="1"/>
      <c r="B2736" s="244"/>
    </row>
    <row r="2737" spans="1:2" ht="18.75">
      <c r="A2737" s="1"/>
      <c r="B2737" s="244"/>
    </row>
    <row r="2738" spans="1:2" ht="18.75">
      <c r="A2738" s="1"/>
      <c r="B2738" s="244"/>
    </row>
    <row r="2739" spans="1:2" ht="18.75">
      <c r="A2739" s="1"/>
      <c r="B2739" s="244"/>
    </row>
    <row r="2740" spans="1:2" ht="18.75">
      <c r="A2740" s="1"/>
      <c r="B2740" s="244"/>
    </row>
    <row r="2741" spans="1:2" ht="18.75">
      <c r="A2741" s="1"/>
      <c r="B2741" s="244"/>
    </row>
    <row r="2742" spans="1:2" ht="18.75">
      <c r="A2742" s="1"/>
      <c r="B2742" s="244"/>
    </row>
    <row r="2743" spans="1:2" ht="18.75">
      <c r="A2743" s="1"/>
      <c r="B2743" s="244"/>
    </row>
    <row r="2744" spans="1:2" ht="18.75">
      <c r="A2744" s="1"/>
      <c r="B2744" s="244"/>
    </row>
    <row r="2745" spans="1:2" ht="18.75">
      <c r="A2745" s="1"/>
      <c r="B2745" s="244"/>
    </row>
    <row r="2746" spans="1:2" ht="18.75">
      <c r="A2746" s="1"/>
      <c r="B2746" s="244"/>
    </row>
    <row r="2747" spans="1:2" ht="18.75">
      <c r="A2747" s="1"/>
      <c r="B2747" s="244"/>
    </row>
    <row r="2748" spans="1:2" ht="18.75">
      <c r="A2748" s="1"/>
      <c r="B2748" s="244"/>
    </row>
    <row r="2749" spans="1:2" ht="18.75">
      <c r="A2749" s="1"/>
      <c r="B2749" s="244"/>
    </row>
    <row r="2750" spans="1:2" ht="18.75">
      <c r="A2750" s="1"/>
      <c r="B2750" s="244"/>
    </row>
    <row r="2751" spans="1:2" ht="18.75">
      <c r="A2751" s="1"/>
      <c r="B2751" s="244"/>
    </row>
    <row r="2752" spans="1:2" ht="18.75">
      <c r="A2752" s="1"/>
      <c r="B2752" s="244"/>
    </row>
    <row r="2753" spans="1:2" ht="18.75">
      <c r="A2753" s="1"/>
      <c r="B2753" s="244"/>
    </row>
    <row r="2754" spans="1:2" ht="18.75">
      <c r="A2754" s="1"/>
      <c r="B2754" s="244"/>
    </row>
    <row r="2755" spans="1:2" ht="18.75">
      <c r="A2755" s="1"/>
      <c r="B2755" s="244"/>
    </row>
    <row r="2756" spans="1:2" ht="18.75">
      <c r="A2756" s="1"/>
      <c r="B2756" s="244"/>
    </row>
    <row r="2757" spans="1:2" ht="18.75">
      <c r="A2757" s="1"/>
      <c r="B2757" s="244"/>
    </row>
    <row r="2758" spans="1:2" ht="18.75">
      <c r="A2758" s="1"/>
      <c r="B2758" s="244"/>
    </row>
    <row r="2759" spans="1:2" ht="18.75">
      <c r="A2759" s="1"/>
      <c r="B2759" s="244"/>
    </row>
    <row r="2760" spans="1:2" ht="18.75">
      <c r="A2760" s="1"/>
      <c r="B2760" s="244"/>
    </row>
    <row r="2761" spans="1:2" ht="18.75">
      <c r="A2761" s="1"/>
      <c r="B2761" s="244"/>
    </row>
    <row r="2762" spans="1:2" ht="18.75">
      <c r="A2762" s="1"/>
      <c r="B2762" s="244"/>
    </row>
    <row r="2763" spans="1:2" ht="18.75">
      <c r="A2763" s="1"/>
      <c r="B2763" s="244"/>
    </row>
    <row r="2764" spans="1:2" ht="18.75">
      <c r="A2764" s="1"/>
      <c r="B2764" s="244"/>
    </row>
    <row r="2765" spans="1:2" ht="18.75">
      <c r="A2765" s="1"/>
      <c r="B2765" s="244"/>
    </row>
    <row r="2766" spans="1:2" ht="18.75">
      <c r="A2766" s="1"/>
      <c r="B2766" s="244"/>
    </row>
    <row r="2767" spans="1:2" ht="18.75">
      <c r="A2767" s="1"/>
      <c r="B2767" s="244"/>
    </row>
    <row r="2768" spans="1:2" ht="18.75">
      <c r="A2768" s="1"/>
      <c r="B2768" s="244"/>
    </row>
    <row r="2769" spans="1:2" ht="18.75">
      <c r="A2769" s="1"/>
      <c r="B2769" s="244"/>
    </row>
    <row r="2770" spans="1:2" ht="18.75">
      <c r="A2770" s="1"/>
      <c r="B2770" s="244"/>
    </row>
    <row r="2771" spans="1:2" ht="18.75">
      <c r="A2771" s="1"/>
      <c r="B2771" s="244"/>
    </row>
    <row r="2772" spans="1:2" ht="18.75">
      <c r="A2772" s="1"/>
      <c r="B2772" s="244"/>
    </row>
    <row r="2773" spans="1:2" ht="18.75">
      <c r="A2773" s="1"/>
      <c r="B2773" s="244"/>
    </row>
    <row r="2774" spans="1:2" ht="18.75">
      <c r="A2774" s="1"/>
      <c r="B2774" s="244"/>
    </row>
    <row r="2775" spans="1:2" ht="18.75">
      <c r="A2775" s="1"/>
      <c r="B2775" s="244"/>
    </row>
    <row r="2776" spans="1:2" ht="18.75">
      <c r="A2776" s="1"/>
      <c r="B2776" s="244"/>
    </row>
    <row r="2777" spans="1:2" ht="18.75">
      <c r="A2777" s="1"/>
      <c r="B2777" s="244"/>
    </row>
    <row r="2778" spans="1:2" ht="18.75">
      <c r="A2778" s="1"/>
      <c r="B2778" s="244"/>
    </row>
    <row r="2779" spans="1:2" ht="18.75">
      <c r="A2779" s="1"/>
      <c r="B2779" s="244"/>
    </row>
    <row r="2780" spans="1:2" ht="18.75">
      <c r="A2780" s="1"/>
      <c r="B2780" s="244"/>
    </row>
    <row r="2781" spans="1:2" ht="18.75">
      <c r="A2781" s="1"/>
      <c r="B2781" s="244"/>
    </row>
    <row r="2782" spans="1:2" ht="18.75">
      <c r="A2782" s="1"/>
      <c r="B2782" s="244"/>
    </row>
    <row r="2783" spans="1:2" ht="18.75">
      <c r="A2783" s="1"/>
      <c r="B2783" s="244"/>
    </row>
    <row r="2784" spans="1:2" ht="18.75">
      <c r="A2784" s="1"/>
      <c r="B2784" s="244"/>
    </row>
    <row r="2785" spans="1:2" ht="18.75">
      <c r="A2785" s="1"/>
      <c r="B2785" s="244"/>
    </row>
    <row r="2786" spans="1:2" ht="18.75">
      <c r="A2786" s="1"/>
      <c r="B2786" s="244"/>
    </row>
    <row r="2787" spans="1:2" ht="18.75">
      <c r="A2787" s="1"/>
      <c r="B2787" s="244"/>
    </row>
    <row r="2788" spans="1:2" ht="18.75">
      <c r="A2788" s="1"/>
      <c r="B2788" s="244"/>
    </row>
    <row r="2789" spans="1:2" ht="18.75">
      <c r="A2789" s="1"/>
      <c r="B2789" s="244"/>
    </row>
    <row r="2790" spans="1:2" ht="18.75">
      <c r="A2790" s="1"/>
      <c r="B2790" s="244"/>
    </row>
    <row r="2791" spans="1:2" ht="18.75">
      <c r="A2791" s="1"/>
      <c r="B2791" s="244"/>
    </row>
    <row r="2792" spans="1:2" ht="18.75">
      <c r="A2792" s="1"/>
      <c r="B2792" s="244"/>
    </row>
    <row r="2793" spans="1:2" ht="18.75">
      <c r="A2793" s="1"/>
      <c r="B2793" s="244"/>
    </row>
    <row r="2794" spans="1:2" ht="18.75">
      <c r="A2794" s="1"/>
      <c r="B2794" s="244"/>
    </row>
    <row r="2795" spans="1:2" ht="18.75">
      <c r="A2795" s="1"/>
      <c r="B2795" s="244"/>
    </row>
    <row r="2796" spans="1:2" ht="18.75">
      <c r="A2796" s="1"/>
      <c r="B2796" s="244"/>
    </row>
    <row r="2797" spans="1:2" ht="18.75">
      <c r="A2797" s="1"/>
      <c r="B2797" s="244"/>
    </row>
    <row r="2798" spans="1:2" ht="18.75">
      <c r="A2798" s="1"/>
      <c r="B2798" s="244"/>
    </row>
    <row r="2799" spans="1:2" ht="18.75">
      <c r="A2799" s="1"/>
      <c r="B2799" s="244"/>
    </row>
    <row r="2800" spans="1:2" ht="18.75">
      <c r="A2800" s="1"/>
      <c r="B2800" s="244"/>
    </row>
    <row r="2801" spans="1:2" ht="18.75">
      <c r="A2801" s="1"/>
      <c r="B2801" s="244"/>
    </row>
    <row r="2802" spans="1:2" ht="18.75">
      <c r="A2802" s="1"/>
      <c r="B2802" s="244"/>
    </row>
    <row r="2803" spans="1:2" ht="18.75">
      <c r="A2803" s="1"/>
      <c r="B2803" s="244"/>
    </row>
    <row r="2804" spans="1:2" ht="18.75">
      <c r="A2804" s="1"/>
      <c r="B2804" s="244"/>
    </row>
    <row r="2805" spans="1:2" ht="18.75">
      <c r="A2805" s="1"/>
      <c r="B2805" s="244"/>
    </row>
    <row r="2806" spans="1:2" ht="18.75">
      <c r="A2806" s="1"/>
      <c r="B2806" s="244"/>
    </row>
    <row r="2807" spans="1:2" ht="18.75">
      <c r="A2807" s="1"/>
      <c r="B2807" s="244"/>
    </row>
    <row r="2808" spans="1:2" ht="18.75">
      <c r="A2808" s="1"/>
      <c r="B2808" s="244"/>
    </row>
    <row r="2809" spans="1:2" ht="18.75">
      <c r="A2809" s="1"/>
      <c r="B2809" s="244"/>
    </row>
    <row r="2810" spans="1:2" ht="18.75">
      <c r="A2810" s="1"/>
      <c r="B2810" s="244"/>
    </row>
    <row r="2811" spans="1:2" ht="18.75">
      <c r="A2811" s="1"/>
      <c r="B2811" s="244"/>
    </row>
    <row r="2812" spans="1:2" ht="18.75">
      <c r="A2812" s="1"/>
      <c r="B2812" s="244"/>
    </row>
    <row r="2813" spans="1:2" ht="18.75">
      <c r="A2813" s="1"/>
      <c r="B2813" s="244"/>
    </row>
    <row r="2814" spans="1:2" ht="18.75">
      <c r="A2814" s="1"/>
      <c r="B2814" s="244"/>
    </row>
    <row r="2815" spans="1:2" ht="18.75">
      <c r="A2815" s="1"/>
      <c r="B2815" s="244"/>
    </row>
    <row r="2816" spans="1:2" ht="18.75">
      <c r="A2816" s="1"/>
      <c r="B2816" s="244"/>
    </row>
    <row r="2817" spans="1:2" ht="18.75">
      <c r="A2817" s="1"/>
      <c r="B2817" s="244"/>
    </row>
    <row r="2818" spans="1:2" ht="18.75">
      <c r="A2818" s="1"/>
      <c r="B2818" s="244"/>
    </row>
    <row r="2819" spans="1:2" ht="18.75">
      <c r="A2819" s="1"/>
      <c r="B2819" s="244"/>
    </row>
    <row r="2820" spans="1:2" ht="18.75">
      <c r="A2820" s="1"/>
      <c r="B2820" s="244"/>
    </row>
    <row r="2821" spans="1:2" ht="18.75">
      <c r="A2821" s="1"/>
      <c r="B2821" s="244"/>
    </row>
    <row r="2822" spans="1:2" ht="18.75">
      <c r="A2822" s="1"/>
      <c r="B2822" s="244"/>
    </row>
    <row r="2823" spans="1:2" ht="18.75">
      <c r="A2823" s="1"/>
      <c r="B2823" s="244"/>
    </row>
    <row r="2824" spans="1:2" ht="18.75">
      <c r="A2824" s="1"/>
      <c r="B2824" s="244"/>
    </row>
    <row r="2825" spans="1:2" ht="18.75">
      <c r="A2825" s="1"/>
      <c r="B2825" s="244"/>
    </row>
    <row r="2826" spans="1:2" ht="18.75">
      <c r="A2826" s="1"/>
      <c r="B2826" s="244"/>
    </row>
    <row r="2827" spans="1:2" ht="18.75">
      <c r="A2827" s="1"/>
      <c r="B2827" s="244"/>
    </row>
    <row r="2828" spans="1:2" ht="18.75">
      <c r="A2828" s="1"/>
      <c r="B2828" s="244"/>
    </row>
    <row r="2829" spans="1:2" ht="18.75">
      <c r="A2829" s="1"/>
      <c r="B2829" s="244"/>
    </row>
    <row r="2830" spans="1:2" ht="18.75">
      <c r="A2830" s="1"/>
      <c r="B2830" s="244"/>
    </row>
    <row r="2831" spans="1:2" ht="18.75">
      <c r="A2831" s="1"/>
      <c r="B2831" s="244"/>
    </row>
    <row r="2832" spans="1:2" ht="18.75">
      <c r="A2832" s="1"/>
      <c r="B2832" s="244"/>
    </row>
    <row r="2833" spans="1:2" ht="18.75">
      <c r="A2833" s="1"/>
      <c r="B2833" s="244"/>
    </row>
    <row r="2834" spans="1:2" ht="18.75">
      <c r="A2834" s="1"/>
      <c r="B2834" s="244"/>
    </row>
    <row r="2835" spans="1:2" ht="18.75">
      <c r="A2835" s="1"/>
      <c r="B2835" s="244"/>
    </row>
    <row r="2836" spans="1:2" ht="18.75">
      <c r="A2836" s="1"/>
      <c r="B2836" s="244"/>
    </row>
    <row r="2837" spans="1:2" ht="18.75">
      <c r="A2837" s="1"/>
      <c r="B2837" s="244"/>
    </row>
    <row r="2838" spans="1:2" ht="18.75">
      <c r="A2838" s="1"/>
      <c r="B2838" s="244"/>
    </row>
    <row r="2839" spans="1:2" ht="18.75">
      <c r="A2839" s="1"/>
      <c r="B2839" s="244"/>
    </row>
    <row r="2840" spans="1:2" ht="18.75">
      <c r="A2840" s="1"/>
      <c r="B2840" s="244"/>
    </row>
    <row r="2841" spans="1:2" ht="18.75">
      <c r="A2841" s="1"/>
      <c r="B2841" s="244"/>
    </row>
    <row r="2842" spans="1:2" ht="18.75">
      <c r="A2842" s="1"/>
      <c r="B2842" s="244"/>
    </row>
    <row r="2843" spans="1:2" ht="18.75">
      <c r="A2843" s="1"/>
      <c r="B2843" s="244"/>
    </row>
    <row r="2844" spans="1:2" ht="18.75">
      <c r="A2844" s="1"/>
      <c r="B2844" s="244"/>
    </row>
    <row r="2845" spans="1:2" ht="18.75">
      <c r="A2845" s="1"/>
      <c r="B2845" s="244"/>
    </row>
    <row r="2846" spans="1:2" ht="18.75">
      <c r="A2846" s="1"/>
      <c r="B2846" s="244"/>
    </row>
    <row r="2847" spans="1:2" ht="18.75">
      <c r="A2847" s="1"/>
      <c r="B2847" s="244"/>
    </row>
    <row r="2848" spans="1:2" ht="18.75">
      <c r="A2848" s="1"/>
      <c r="B2848" s="244"/>
    </row>
    <row r="2849" spans="1:2" ht="18.75">
      <c r="A2849" s="1"/>
      <c r="B2849" s="244"/>
    </row>
    <row r="2850" spans="1:2" ht="18.75">
      <c r="A2850" s="1"/>
      <c r="B2850" s="244"/>
    </row>
    <row r="2851" spans="1:2" ht="18.75">
      <c r="A2851" s="1"/>
      <c r="B2851" s="244"/>
    </row>
    <row r="2852" spans="1:2" ht="18.75">
      <c r="A2852" s="1"/>
      <c r="B2852" s="244"/>
    </row>
    <row r="2853" spans="1:2" ht="18.75">
      <c r="A2853" s="1"/>
      <c r="B2853" s="244"/>
    </row>
    <row r="2854" spans="1:2" ht="18.75">
      <c r="A2854" s="1"/>
      <c r="B2854" s="244"/>
    </row>
    <row r="2855" spans="1:2" ht="18.75">
      <c r="A2855" s="1"/>
      <c r="B2855" s="244"/>
    </row>
    <row r="2856" spans="1:2" ht="18.75">
      <c r="A2856" s="1"/>
      <c r="B2856" s="244"/>
    </row>
    <row r="2857" spans="1:2" ht="18.75">
      <c r="A2857" s="1"/>
      <c r="B2857" s="244"/>
    </row>
    <row r="2858" spans="1:2" ht="18.75">
      <c r="A2858" s="1"/>
      <c r="B2858" s="244"/>
    </row>
    <row r="2859" spans="1:2" ht="18.75">
      <c r="A2859" s="1"/>
      <c r="B2859" s="244"/>
    </row>
    <row r="2860" spans="1:2" ht="18.75">
      <c r="A2860" s="1"/>
      <c r="B2860" s="244"/>
    </row>
    <row r="2861" spans="1:2" ht="18.75">
      <c r="A2861" s="1"/>
      <c r="B2861" s="244"/>
    </row>
    <row r="2862" spans="1:2" ht="18.75">
      <c r="A2862" s="1"/>
      <c r="B2862" s="244"/>
    </row>
    <row r="2863" spans="1:2" ht="18.75">
      <c r="A2863" s="1"/>
      <c r="B2863" s="244"/>
    </row>
    <row r="2864" spans="1:2" ht="18.75">
      <c r="A2864" s="1"/>
      <c r="B2864" s="244"/>
    </row>
    <row r="2865" spans="1:2" ht="18.75">
      <c r="A2865" s="1"/>
      <c r="B2865" s="244"/>
    </row>
    <row r="2866" spans="1:2" ht="18.75">
      <c r="A2866" s="1"/>
      <c r="B2866" s="244"/>
    </row>
    <row r="2867" spans="1:2" ht="18.75">
      <c r="A2867" s="1"/>
      <c r="B2867" s="244"/>
    </row>
    <row r="2868" spans="1:2" ht="18.75">
      <c r="A2868" s="1"/>
      <c r="B2868" s="244"/>
    </row>
    <row r="2869" spans="1:2" ht="18.75">
      <c r="A2869" s="1"/>
      <c r="B2869" s="244"/>
    </row>
    <row r="2870" spans="1:2" ht="18.75">
      <c r="A2870" s="1"/>
      <c r="B2870" s="244"/>
    </row>
    <row r="2871" spans="1:2" ht="18.75">
      <c r="A2871" s="1"/>
      <c r="B2871" s="244"/>
    </row>
    <row r="2872" spans="1:2" ht="18.75">
      <c r="A2872" s="1"/>
      <c r="B2872" s="244"/>
    </row>
    <row r="2873" spans="1:2" ht="18.75">
      <c r="A2873" s="1"/>
      <c r="B2873" s="244"/>
    </row>
    <row r="2874" spans="1:2" ht="18.75">
      <c r="A2874" s="1"/>
      <c r="B2874" s="244"/>
    </row>
    <row r="2875" spans="1:2" ht="18.75">
      <c r="A2875" s="1"/>
      <c r="B2875" s="244"/>
    </row>
    <row r="2876" spans="1:2" ht="18.75">
      <c r="A2876" s="1"/>
      <c r="B2876" s="244"/>
    </row>
    <row r="2877" spans="1:2" ht="18.75">
      <c r="A2877" s="1"/>
      <c r="B2877" s="244"/>
    </row>
    <row r="2878" spans="1:2" ht="18.75">
      <c r="A2878" s="1"/>
      <c r="B2878" s="244"/>
    </row>
    <row r="2879" spans="1:2" ht="18.75">
      <c r="A2879" s="1"/>
      <c r="B2879" s="244"/>
    </row>
    <row r="2880" spans="1:2" ht="18.75">
      <c r="A2880" s="1"/>
      <c r="B2880" s="244"/>
    </row>
    <row r="2881" spans="1:2" ht="18.75">
      <c r="A2881" s="1"/>
      <c r="B2881" s="244"/>
    </row>
    <row r="2882" spans="1:2" ht="18.75">
      <c r="A2882" s="1"/>
      <c r="B2882" s="244"/>
    </row>
    <row r="2883" spans="1:2" ht="18.75">
      <c r="A2883" s="1"/>
      <c r="B2883" s="244"/>
    </row>
    <row r="2884" spans="1:2" ht="18.75">
      <c r="A2884" s="1"/>
      <c r="B2884" s="244"/>
    </row>
    <row r="2885" spans="1:2" ht="18.75">
      <c r="A2885" s="1"/>
      <c r="B2885" s="244"/>
    </row>
    <row r="2886" spans="1:2" ht="18.75">
      <c r="A2886" s="1"/>
      <c r="B2886" s="244"/>
    </row>
    <row r="2887" spans="1:2" ht="18.75">
      <c r="A2887" s="1"/>
      <c r="B2887" s="244"/>
    </row>
    <row r="2888" spans="1:2" ht="18.75">
      <c r="A2888" s="1"/>
      <c r="B2888" s="244"/>
    </row>
    <row r="2889" spans="1:2" ht="18.75">
      <c r="A2889" s="1"/>
      <c r="B2889" s="244"/>
    </row>
    <row r="2890" spans="1:2" ht="18.75">
      <c r="A2890" s="1"/>
      <c r="B2890" s="244"/>
    </row>
    <row r="2891" spans="1:2" ht="18.75">
      <c r="A2891" s="1"/>
      <c r="B2891" s="244"/>
    </row>
    <row r="2892" spans="1:2" ht="18.75">
      <c r="A2892" s="1"/>
      <c r="B2892" s="244"/>
    </row>
    <row r="2893" spans="1:2" ht="18.75">
      <c r="A2893" s="1"/>
      <c r="B2893" s="244"/>
    </row>
    <row r="2894" spans="1:2" ht="18.75">
      <c r="A2894" s="1"/>
      <c r="B2894" s="244"/>
    </row>
    <row r="2895" spans="1:2" ht="18.75">
      <c r="A2895" s="1"/>
      <c r="B2895" s="244"/>
    </row>
    <row r="2896" spans="1:2" ht="18.75">
      <c r="A2896" s="1"/>
      <c r="B2896" s="244"/>
    </row>
    <row r="2897" spans="1:2" ht="18.75">
      <c r="A2897" s="1"/>
      <c r="B2897" s="244"/>
    </row>
    <row r="2898" spans="1:2" ht="18.75">
      <c r="A2898" s="1"/>
      <c r="B2898" s="244"/>
    </row>
    <row r="2899" spans="1:2" ht="18.75">
      <c r="A2899" s="1"/>
      <c r="B2899" s="244"/>
    </row>
    <row r="2900" spans="1:2" ht="18.75">
      <c r="A2900" s="1"/>
      <c r="B2900" s="244"/>
    </row>
    <row r="2901" spans="1:2" ht="18.75">
      <c r="A2901" s="1"/>
      <c r="B2901" s="244"/>
    </row>
    <row r="2902" spans="1:2" ht="18.75">
      <c r="A2902" s="1"/>
      <c r="B2902" s="244"/>
    </row>
    <row r="2903" spans="1:2" ht="18.75">
      <c r="A2903" s="1"/>
      <c r="B2903" s="244"/>
    </row>
    <row r="2904" spans="1:2" ht="18.75">
      <c r="A2904" s="1"/>
      <c r="B2904" s="244"/>
    </row>
    <row r="2905" spans="1:2" ht="18.75">
      <c r="A2905" s="1"/>
      <c r="B2905" s="244"/>
    </row>
    <row r="2906" spans="1:2" ht="18.75">
      <c r="A2906" s="1"/>
      <c r="B2906" s="244"/>
    </row>
    <row r="2907" spans="1:2" ht="18.75">
      <c r="A2907" s="1"/>
      <c r="B2907" s="244"/>
    </row>
    <row r="2908" spans="1:2" ht="18.75">
      <c r="A2908" s="1"/>
      <c r="B2908" s="244"/>
    </row>
    <row r="2909" spans="1:2" ht="18.75">
      <c r="A2909" s="1"/>
      <c r="B2909" s="244"/>
    </row>
    <row r="2910" spans="1:2" ht="18.75">
      <c r="A2910" s="1"/>
      <c r="B2910" s="244"/>
    </row>
    <row r="2911" spans="1:2" ht="18.75">
      <c r="A2911" s="1"/>
      <c r="B2911" s="244"/>
    </row>
    <row r="2912" spans="1:2" ht="18.75">
      <c r="A2912" s="1"/>
      <c r="B2912" s="244"/>
    </row>
    <row r="2913" spans="1:2" ht="18.75">
      <c r="A2913" s="1"/>
      <c r="B2913" s="244"/>
    </row>
    <row r="2914" spans="1:2" ht="18.75">
      <c r="A2914" s="1"/>
      <c r="B2914" s="244"/>
    </row>
    <row r="2915" spans="1:2" ht="18.75">
      <c r="A2915" s="1"/>
      <c r="B2915" s="244"/>
    </row>
    <row r="2916" spans="1:2" ht="18.75">
      <c r="A2916" s="1"/>
      <c r="B2916" s="244"/>
    </row>
    <row r="2917" spans="1:2" ht="18.75">
      <c r="A2917" s="1"/>
      <c r="B2917" s="244"/>
    </row>
    <row r="2918" spans="1:2" ht="18.75">
      <c r="A2918" s="1"/>
      <c r="B2918" s="244"/>
    </row>
    <row r="2919" spans="1:2" ht="18.75">
      <c r="A2919" s="1"/>
      <c r="B2919" s="244"/>
    </row>
    <row r="2920" spans="1:2" ht="18.75">
      <c r="A2920" s="1"/>
      <c r="B2920" s="244"/>
    </row>
    <row r="2921" spans="1:2" ht="18.75">
      <c r="A2921" s="1"/>
      <c r="B2921" s="244"/>
    </row>
    <row r="2922" spans="1:2" ht="18.75">
      <c r="A2922" s="1"/>
      <c r="B2922" s="244"/>
    </row>
    <row r="2923" spans="1:2" ht="18.75">
      <c r="A2923" s="1"/>
      <c r="B2923" s="244"/>
    </row>
    <row r="2924" spans="1:2" ht="18.75">
      <c r="A2924" s="1"/>
      <c r="B2924" s="244"/>
    </row>
    <row r="2925" spans="1:2" ht="18.75">
      <c r="A2925" s="1"/>
      <c r="B2925" s="244"/>
    </row>
    <row r="2926" spans="1:2" ht="18.75">
      <c r="A2926" s="1"/>
      <c r="B2926" s="244"/>
    </row>
    <row r="2927" spans="1:2" ht="18.75">
      <c r="A2927" s="1"/>
      <c r="B2927" s="244"/>
    </row>
    <row r="2928" spans="1:2" ht="18.75">
      <c r="A2928" s="1"/>
      <c r="B2928" s="244"/>
    </row>
    <row r="2929" spans="1:2" ht="18.75">
      <c r="A2929" s="1"/>
      <c r="B2929" s="244"/>
    </row>
    <row r="2930" spans="1:2" ht="18.75">
      <c r="A2930" s="1"/>
      <c r="B2930" s="244"/>
    </row>
    <row r="2931" spans="1:2" ht="18.75">
      <c r="A2931" s="1"/>
      <c r="B2931" s="244"/>
    </row>
    <row r="2932" spans="1:2" ht="18.75">
      <c r="A2932" s="1"/>
      <c r="B2932" s="244"/>
    </row>
    <row r="2933" spans="1:2" ht="18.75">
      <c r="A2933" s="1"/>
      <c r="B2933" s="244"/>
    </row>
    <row r="2934" spans="1:2" ht="18.75">
      <c r="A2934" s="1"/>
      <c r="B2934" s="244"/>
    </row>
    <row r="2935" spans="1:2" ht="18.75">
      <c r="A2935" s="1"/>
      <c r="B2935" s="244"/>
    </row>
    <row r="2936" spans="1:2" ht="18.75">
      <c r="A2936" s="1"/>
      <c r="B2936" s="244"/>
    </row>
    <row r="2937" spans="1:2" ht="18.75">
      <c r="A2937" s="1"/>
      <c r="B2937" s="244"/>
    </row>
    <row r="2938" spans="1:2" ht="18.75">
      <c r="A2938" s="1"/>
      <c r="B2938" s="244"/>
    </row>
    <row r="2939" spans="1:2" ht="18.75">
      <c r="A2939" s="1"/>
      <c r="B2939" s="244"/>
    </row>
    <row r="2940" spans="1:2" ht="18.75">
      <c r="A2940" s="1"/>
      <c r="B2940" s="244"/>
    </row>
    <row r="2941" spans="1:2" ht="18.75">
      <c r="A2941" s="1"/>
      <c r="B2941" s="244"/>
    </row>
    <row r="2942" spans="1:2" ht="18.75">
      <c r="A2942" s="1"/>
      <c r="B2942" s="244"/>
    </row>
    <row r="2943" spans="1:2" ht="18.75">
      <c r="A2943" s="1"/>
      <c r="B2943" s="244"/>
    </row>
    <row r="2944" spans="1:2" ht="18.75">
      <c r="A2944" s="1"/>
      <c r="B2944" s="244"/>
    </row>
    <row r="2945" spans="1:2" ht="18.75">
      <c r="A2945" s="1"/>
      <c r="B2945" s="244"/>
    </row>
    <row r="2946" spans="1:2" ht="18.75">
      <c r="A2946" s="1"/>
      <c r="B2946" s="244"/>
    </row>
    <row r="2947" spans="1:2" ht="18.75">
      <c r="A2947" s="1"/>
      <c r="B2947" s="244"/>
    </row>
    <row r="2948" spans="1:2" ht="18.75">
      <c r="A2948" s="1"/>
      <c r="B2948" s="244"/>
    </row>
    <row r="2949" spans="1:2" ht="18.75">
      <c r="A2949" s="1"/>
      <c r="B2949" s="244"/>
    </row>
    <row r="2950" spans="1:2" ht="18.75">
      <c r="A2950" s="1"/>
      <c r="B2950" s="244"/>
    </row>
    <row r="2951" spans="1:2" ht="18.75">
      <c r="A2951" s="1"/>
      <c r="B2951" s="244"/>
    </row>
    <row r="2952" spans="1:2" ht="18.75">
      <c r="A2952" s="1"/>
      <c r="B2952" s="244"/>
    </row>
    <row r="2953" spans="1:2" ht="18.75">
      <c r="A2953" s="1"/>
      <c r="B2953" s="244"/>
    </row>
    <row r="2954" spans="1:2" ht="18.75">
      <c r="A2954" s="1"/>
      <c r="B2954" s="244"/>
    </row>
    <row r="2955" spans="1:2" ht="18.75">
      <c r="A2955" s="1"/>
      <c r="B2955" s="244"/>
    </row>
    <row r="2956" spans="1:2" ht="18.75">
      <c r="A2956" s="1"/>
      <c r="B2956" s="244"/>
    </row>
    <row r="2957" spans="1:2" ht="18.75">
      <c r="A2957" s="1"/>
      <c r="B2957" s="244"/>
    </row>
    <row r="2958" spans="1:2" ht="18.75">
      <c r="A2958" s="1"/>
      <c r="B2958" s="244"/>
    </row>
    <row r="2959" spans="1:2" ht="18.75">
      <c r="A2959" s="1"/>
      <c r="B2959" s="244"/>
    </row>
    <row r="2960" spans="1:2" ht="18.75">
      <c r="A2960" s="1"/>
      <c r="B2960" s="244"/>
    </row>
    <row r="2961" spans="1:2" ht="18.75">
      <c r="A2961" s="1"/>
      <c r="B2961" s="244"/>
    </row>
    <row r="2962" spans="1:2" ht="18.75">
      <c r="A2962" s="1"/>
      <c r="B2962" s="244"/>
    </row>
    <row r="2963" spans="1:2" ht="18.75">
      <c r="A2963" s="1"/>
      <c r="B2963" s="244"/>
    </row>
    <row r="2964" spans="1:2" ht="18.75">
      <c r="A2964" s="1"/>
      <c r="B2964" s="244"/>
    </row>
    <row r="2965" spans="1:2" ht="18.75">
      <c r="A2965" s="1"/>
      <c r="B2965" s="244"/>
    </row>
    <row r="2966" spans="1:2" ht="18.75">
      <c r="A2966" s="1"/>
      <c r="B2966" s="244"/>
    </row>
    <row r="2967" spans="1:2" ht="18.75">
      <c r="A2967" s="1"/>
      <c r="B2967" s="244"/>
    </row>
    <row r="2968" spans="1:2" ht="18.75">
      <c r="A2968" s="1"/>
      <c r="B2968" s="244"/>
    </row>
    <row r="2969" spans="1:2" ht="18.75">
      <c r="A2969" s="1"/>
      <c r="B2969" s="244"/>
    </row>
    <row r="2970" spans="1:2" ht="18.75">
      <c r="A2970" s="1"/>
      <c r="B2970" s="244"/>
    </row>
    <row r="2971" spans="1:2" ht="18.75">
      <c r="A2971" s="1"/>
      <c r="B2971" s="244"/>
    </row>
    <row r="2972" spans="1:2" ht="18.75">
      <c r="A2972" s="1"/>
      <c r="B2972" s="244"/>
    </row>
    <row r="2973" spans="1:2" ht="18.75">
      <c r="A2973" s="1"/>
      <c r="B2973" s="244"/>
    </row>
    <row r="2974" spans="1:2" ht="18.75">
      <c r="A2974" s="1"/>
      <c r="B2974" s="244"/>
    </row>
    <row r="2975" spans="1:2" ht="18.75">
      <c r="A2975" s="1"/>
      <c r="B2975" s="244"/>
    </row>
    <row r="2976" spans="1:2" ht="18.75">
      <c r="A2976" s="1"/>
      <c r="B2976" s="244"/>
    </row>
    <row r="2977" spans="1:2" ht="18.75">
      <c r="A2977" s="1"/>
      <c r="B2977" s="244"/>
    </row>
    <row r="2978" spans="1:2" ht="18.75">
      <c r="A2978" s="1"/>
      <c r="B2978" s="244"/>
    </row>
    <row r="2979" spans="1:2" ht="18.75">
      <c r="A2979" s="1"/>
      <c r="B2979" s="244"/>
    </row>
    <row r="2980" spans="1:2" ht="18.75">
      <c r="A2980" s="1"/>
      <c r="B2980" s="244"/>
    </row>
    <row r="2981" spans="1:2" ht="18.75">
      <c r="A2981" s="1"/>
      <c r="B2981" s="244"/>
    </row>
    <row r="2982" spans="1:2" ht="18.75">
      <c r="A2982" s="1"/>
      <c r="B2982" s="244"/>
    </row>
    <row r="2983" spans="1:2" ht="18.75">
      <c r="A2983" s="1"/>
      <c r="B2983" s="244"/>
    </row>
    <row r="2984" spans="1:2" ht="18.75">
      <c r="A2984" s="1"/>
      <c r="B2984" s="244"/>
    </row>
    <row r="2985" spans="1:2" ht="18.75">
      <c r="A2985" s="1"/>
      <c r="B2985" s="244"/>
    </row>
    <row r="2986" spans="1:2" ht="18.75">
      <c r="A2986" s="1"/>
      <c r="B2986" s="244"/>
    </row>
    <row r="2987" spans="1:2" ht="18.75">
      <c r="A2987" s="1"/>
      <c r="B2987" s="244"/>
    </row>
    <row r="2988" spans="1:2" ht="18.75">
      <c r="A2988" s="1"/>
      <c r="B2988" s="244"/>
    </row>
    <row r="2989" spans="1:2" ht="18.75">
      <c r="A2989" s="1"/>
      <c r="B2989" s="244"/>
    </row>
    <row r="2990" spans="1:2" ht="18.75">
      <c r="A2990" s="1"/>
      <c r="B2990" s="244"/>
    </row>
    <row r="2991" spans="1:2" ht="18.75">
      <c r="A2991" s="1"/>
      <c r="B2991" s="244"/>
    </row>
    <row r="2992" spans="1:2" ht="18.75">
      <c r="A2992" s="1"/>
      <c r="B2992" s="244"/>
    </row>
    <row r="2993" spans="1:2" ht="18.75">
      <c r="A2993" s="1"/>
      <c r="B2993" s="244"/>
    </row>
    <row r="2994" spans="1:2" ht="18.75">
      <c r="A2994" s="1"/>
      <c r="B2994" s="244"/>
    </row>
    <row r="2995" spans="1:2" ht="18.75">
      <c r="A2995" s="1"/>
      <c r="B2995" s="244"/>
    </row>
    <row r="2996" spans="1:2" ht="18.75">
      <c r="A2996" s="1"/>
      <c r="B2996" s="244"/>
    </row>
    <row r="2997" spans="1:2" ht="18.75">
      <c r="A2997" s="1"/>
      <c r="B2997" s="244"/>
    </row>
    <row r="2998" spans="1:2" ht="18.75">
      <c r="A2998" s="1"/>
      <c r="B2998" s="244"/>
    </row>
    <row r="2999" spans="1:2" ht="18.75">
      <c r="A2999" s="1"/>
      <c r="B2999" s="244"/>
    </row>
    <row r="3000" spans="1:2" ht="18.75">
      <c r="A3000" s="1"/>
      <c r="B3000" s="244"/>
    </row>
    <row r="3001" spans="1:2" ht="18.75">
      <c r="A3001" s="1"/>
      <c r="B3001" s="244"/>
    </row>
    <row r="3002" spans="1:2" ht="18.75">
      <c r="A3002" s="1"/>
      <c r="B3002" s="244"/>
    </row>
    <row r="3003" spans="1:2" ht="18.75">
      <c r="A3003" s="1"/>
      <c r="B3003" s="244"/>
    </row>
    <row r="3004" spans="1:2" ht="18.75">
      <c r="A3004" s="1"/>
      <c r="B3004" s="244"/>
    </row>
    <row r="3005" spans="1:2" ht="18.75">
      <c r="A3005" s="1"/>
      <c r="B3005" s="244"/>
    </row>
    <row r="3006" spans="1:2" ht="18.75">
      <c r="A3006" s="1"/>
      <c r="B3006" s="244"/>
    </row>
    <row r="3007" spans="1:2" ht="18.75">
      <c r="A3007" s="1"/>
      <c r="B3007" s="244"/>
    </row>
    <row r="3008" spans="1:2" ht="18.75">
      <c r="A3008" s="1"/>
      <c r="B3008" s="244"/>
    </row>
    <row r="3009" spans="1:2" ht="18.75">
      <c r="A3009" s="1"/>
      <c r="B3009" s="244"/>
    </row>
    <row r="3010" spans="1:2" ht="18.75">
      <c r="A3010" s="1"/>
      <c r="B3010" s="244"/>
    </row>
    <row r="3011" spans="1:2" ht="18.75">
      <c r="A3011" s="1"/>
      <c r="B3011" s="244"/>
    </row>
    <row r="3012" spans="1:2" ht="18.75">
      <c r="A3012" s="1"/>
      <c r="B3012" s="244"/>
    </row>
    <row r="3013" spans="1:2" ht="18.75">
      <c r="A3013" s="1"/>
      <c r="B3013" s="244"/>
    </row>
    <row r="3014" spans="1:2" ht="18.75">
      <c r="A3014" s="1"/>
      <c r="B3014" s="244"/>
    </row>
    <row r="3015" spans="1:2" ht="18.75">
      <c r="A3015" s="1"/>
      <c r="B3015" s="244"/>
    </row>
    <row r="3016" spans="1:2" ht="18.75">
      <c r="A3016" s="1"/>
      <c r="B3016" s="244"/>
    </row>
    <row r="3017" spans="1:2" ht="18.75">
      <c r="A3017" s="1"/>
      <c r="B3017" s="244"/>
    </row>
    <row r="3018" spans="1:2" ht="18.75">
      <c r="A3018" s="1"/>
      <c r="B3018" s="244"/>
    </row>
    <row r="3019" spans="1:2" ht="18.75">
      <c r="A3019" s="1"/>
      <c r="B3019" s="244"/>
    </row>
    <row r="3020" spans="1:2" ht="18.75">
      <c r="A3020" s="1"/>
      <c r="B3020" s="244"/>
    </row>
    <row r="3021" spans="1:2" ht="18.75">
      <c r="A3021" s="1"/>
      <c r="B3021" s="244"/>
    </row>
    <row r="3022" spans="1:2" ht="18.75">
      <c r="A3022" s="1"/>
      <c r="B3022" s="244"/>
    </row>
    <row r="3023" spans="1:2" ht="18.75">
      <c r="A3023" s="1"/>
      <c r="B3023" s="244"/>
    </row>
    <row r="3024" spans="1:2" ht="18.75">
      <c r="A3024" s="1"/>
      <c r="B3024" s="244"/>
    </row>
    <row r="3025" spans="1:2" ht="18.75">
      <c r="A3025" s="1"/>
      <c r="B3025" s="244"/>
    </row>
    <row r="3026" spans="1:2" ht="18.75">
      <c r="A3026" s="1"/>
      <c r="B3026" s="244"/>
    </row>
    <row r="3027" spans="1:2" ht="18.75">
      <c r="A3027" s="1"/>
      <c r="B3027" s="244"/>
    </row>
    <row r="3028" spans="1:2" ht="18.75">
      <c r="A3028" s="1"/>
      <c r="B3028" s="244"/>
    </row>
    <row r="3029" spans="1:2" ht="18.75">
      <c r="A3029" s="1"/>
      <c r="B3029" s="244"/>
    </row>
    <row r="3030" spans="1:2" ht="18.75">
      <c r="A3030" s="1"/>
      <c r="B3030" s="244"/>
    </row>
    <row r="3031" spans="1:2" ht="18.75">
      <c r="A3031" s="1"/>
      <c r="B3031" s="244"/>
    </row>
    <row r="3032" spans="1:2" ht="18.75">
      <c r="A3032" s="1"/>
      <c r="B3032" s="244"/>
    </row>
    <row r="3033" spans="1:2" ht="18.75">
      <c r="A3033" s="1"/>
      <c r="B3033" s="244"/>
    </row>
    <row r="3034" spans="1:2" ht="18.75">
      <c r="A3034" s="1"/>
      <c r="B3034" s="244"/>
    </row>
    <row r="3035" spans="1:2" ht="18.75">
      <c r="A3035" s="1"/>
      <c r="B3035" s="244"/>
    </row>
    <row r="3036" spans="1:2" ht="18.75">
      <c r="A3036" s="1"/>
      <c r="B3036" s="244"/>
    </row>
    <row r="3037" spans="1:2" ht="18.75">
      <c r="A3037" s="1"/>
      <c r="B3037" s="244"/>
    </row>
    <row r="3038" spans="1:2" ht="18.75">
      <c r="A3038" s="1"/>
      <c r="B3038" s="244"/>
    </row>
    <row r="3039" spans="1:2" ht="18.75">
      <c r="A3039" s="1"/>
      <c r="B3039" s="244"/>
    </row>
    <row r="3040" spans="1:2" ht="18.75">
      <c r="A3040" s="1"/>
      <c r="B3040" s="244"/>
    </row>
    <row r="3041" spans="1:2" ht="18.75">
      <c r="A3041" s="1"/>
      <c r="B3041" s="244"/>
    </row>
    <row r="3042" spans="1:2" ht="18.75">
      <c r="A3042" s="1"/>
      <c r="B3042" s="244"/>
    </row>
    <row r="3043" spans="1:2" ht="18.75">
      <c r="A3043" s="1"/>
      <c r="B3043" s="244"/>
    </row>
    <row r="3044" spans="1:2" ht="18.75">
      <c r="A3044" s="1"/>
      <c r="B3044" s="244"/>
    </row>
    <row r="3045" spans="1:2" ht="18.75">
      <c r="A3045" s="1"/>
      <c r="B3045" s="244"/>
    </row>
    <row r="3046" spans="1:2" ht="18.75">
      <c r="A3046" s="1"/>
      <c r="B3046" s="244"/>
    </row>
    <row r="3047" spans="1:2" ht="18.75">
      <c r="A3047" s="1"/>
      <c r="B3047" s="244"/>
    </row>
    <row r="3048" spans="1:2" ht="18.75">
      <c r="A3048" s="1"/>
      <c r="B3048" s="244"/>
    </row>
    <row r="3049" spans="1:2" ht="18.75">
      <c r="A3049" s="1"/>
      <c r="B3049" s="244"/>
    </row>
    <row r="3050" spans="1:2" ht="18.75">
      <c r="A3050" s="1"/>
      <c r="B3050" s="244"/>
    </row>
    <row r="3051" spans="1:2" ht="18.75">
      <c r="A3051" s="1"/>
      <c r="B3051" s="244"/>
    </row>
    <row r="3052" spans="1:2" ht="18.75">
      <c r="A3052" s="1"/>
      <c r="B3052" s="244"/>
    </row>
    <row r="3053" spans="1:2" ht="18.75">
      <c r="A3053" s="1"/>
      <c r="B3053" s="244"/>
    </row>
    <row r="3054" spans="1:2" ht="18.75">
      <c r="A3054" s="1"/>
      <c r="B3054" s="244"/>
    </row>
    <row r="3055" spans="1:2" ht="18.75">
      <c r="A3055" s="1"/>
      <c r="B3055" s="244"/>
    </row>
    <row r="3056" spans="1:2" ht="18.75">
      <c r="A3056" s="1"/>
      <c r="B3056" s="244"/>
    </row>
    <row r="3057" spans="1:2" ht="18.75">
      <c r="A3057" s="1"/>
      <c r="B3057" s="244"/>
    </row>
    <row r="3058" spans="1:2" ht="18.75">
      <c r="A3058" s="1"/>
      <c r="B3058" s="244"/>
    </row>
    <row r="3059" spans="1:2" ht="18.75">
      <c r="A3059" s="1"/>
      <c r="B3059" s="244"/>
    </row>
    <row r="3060" spans="1:2" ht="18.75">
      <c r="A3060" s="1"/>
      <c r="B3060" s="244"/>
    </row>
    <row r="3061" spans="1:2" ht="18.75">
      <c r="A3061" s="1"/>
      <c r="B3061" s="244"/>
    </row>
    <row r="3062" spans="1:2" ht="18.75">
      <c r="A3062" s="1"/>
      <c r="B3062" s="244"/>
    </row>
    <row r="3063" spans="1:2" ht="18.75">
      <c r="A3063" s="1"/>
      <c r="B3063" s="244"/>
    </row>
    <row r="3064" spans="1:2" ht="18.75">
      <c r="A3064" s="1"/>
      <c r="B3064" s="244"/>
    </row>
    <row r="3065" spans="1:2" ht="18.75">
      <c r="A3065" s="1"/>
      <c r="B3065" s="244"/>
    </row>
    <row r="3066" spans="1:2" ht="18.75">
      <c r="A3066" s="1"/>
      <c r="B3066" s="244"/>
    </row>
    <row r="3067" spans="1:2" ht="18.75">
      <c r="A3067" s="1"/>
      <c r="B3067" s="244"/>
    </row>
    <row r="3068" spans="1:2" ht="18.75">
      <c r="A3068" s="1"/>
      <c r="B3068" s="244"/>
    </row>
    <row r="3069" spans="1:2" ht="18.75">
      <c r="A3069" s="1"/>
      <c r="B3069" s="244"/>
    </row>
    <row r="3070" spans="1:2" ht="18.75">
      <c r="A3070" s="1"/>
      <c r="B3070" s="244"/>
    </row>
    <row r="3071" spans="1:2" ht="18.75">
      <c r="A3071" s="1"/>
      <c r="B3071" s="244"/>
    </row>
    <row r="3072" spans="1:2" ht="18.75">
      <c r="A3072" s="1"/>
      <c r="B3072" s="244"/>
    </row>
    <row r="3073" spans="1:2" ht="18.75">
      <c r="A3073" s="1"/>
      <c r="B3073" s="244"/>
    </row>
    <row r="3074" spans="1:2" ht="18.75">
      <c r="A3074" s="1"/>
      <c r="B3074" s="244"/>
    </row>
    <row r="3075" spans="1:2" ht="18.75">
      <c r="A3075" s="1"/>
      <c r="B3075" s="244"/>
    </row>
    <row r="3076" spans="1:2" ht="18.75">
      <c r="A3076" s="1"/>
      <c r="B3076" s="244"/>
    </row>
    <row r="3077" spans="1:2" ht="18.75">
      <c r="A3077" s="1"/>
      <c r="B3077" s="244"/>
    </row>
    <row r="3078" spans="1:2" ht="18.75">
      <c r="A3078" s="1"/>
      <c r="B3078" s="244"/>
    </row>
    <row r="3079" spans="1:2" ht="18.75">
      <c r="A3079" s="1"/>
      <c r="B3079" s="244"/>
    </row>
    <row r="3080" spans="1:2" ht="18.75">
      <c r="A3080" s="1"/>
      <c r="B3080" s="244"/>
    </row>
    <row r="3081" spans="1:2" ht="18.75">
      <c r="A3081" s="1"/>
      <c r="B3081" s="244"/>
    </row>
    <row r="3082" spans="1:2" ht="18.75">
      <c r="A3082" s="1"/>
      <c r="B3082" s="244"/>
    </row>
    <row r="3083" spans="1:2" ht="18.75">
      <c r="A3083" s="1"/>
      <c r="B3083" s="244"/>
    </row>
    <row r="3084" spans="1:2" ht="18.75">
      <c r="A3084" s="1"/>
      <c r="B3084" s="244"/>
    </row>
    <row r="3085" spans="1:2" ht="18.75">
      <c r="A3085" s="1"/>
      <c r="B3085" s="244"/>
    </row>
    <row r="3086" spans="1:2" ht="18.75">
      <c r="A3086" s="1"/>
      <c r="B3086" s="244"/>
    </row>
    <row r="3087" spans="1:2" ht="18.75">
      <c r="A3087" s="1"/>
      <c r="B3087" s="244"/>
    </row>
    <row r="3088" spans="1:2" ht="18.75">
      <c r="A3088" s="1"/>
      <c r="B3088" s="244"/>
    </row>
    <row r="3089" spans="1:2" ht="18.75">
      <c r="A3089" s="1"/>
      <c r="B3089" s="244"/>
    </row>
    <row r="3090" spans="1:2" ht="18.75">
      <c r="A3090" s="1"/>
      <c r="B3090" s="244"/>
    </row>
    <row r="3091" spans="1:2" ht="18.75">
      <c r="A3091" s="1"/>
      <c r="B3091" s="244"/>
    </row>
    <row r="3092" spans="1:2" ht="18.75">
      <c r="A3092" s="1"/>
      <c r="B3092" s="244"/>
    </row>
    <row r="3093" spans="1:2" ht="18.75">
      <c r="A3093" s="1"/>
      <c r="B3093" s="244"/>
    </row>
    <row r="3094" spans="1:2" ht="18.75">
      <c r="A3094" s="1"/>
      <c r="B3094" s="244"/>
    </row>
    <row r="3095" spans="1:2" ht="18.75">
      <c r="A3095" s="1"/>
      <c r="B3095" s="244"/>
    </row>
    <row r="3096" spans="1:2" ht="18.75">
      <c r="A3096" s="1"/>
      <c r="B3096" s="244"/>
    </row>
    <row r="3097" spans="1:2" ht="18.75">
      <c r="A3097" s="1"/>
      <c r="B3097" s="244"/>
    </row>
    <row r="3098" spans="1:2" ht="18.75">
      <c r="A3098" s="1"/>
      <c r="B3098" s="244"/>
    </row>
    <row r="3099" spans="1:2" ht="18.75">
      <c r="A3099" s="1"/>
      <c r="B3099" s="244"/>
    </row>
    <row r="3100" spans="1:2" ht="18.75">
      <c r="A3100" s="1"/>
      <c r="B3100" s="244"/>
    </row>
    <row r="3101" spans="1:2" ht="18.75">
      <c r="A3101" s="1"/>
      <c r="B3101" s="244"/>
    </row>
    <row r="3102" spans="1:2" ht="18.75">
      <c r="A3102" s="1"/>
      <c r="B3102" s="244"/>
    </row>
    <row r="3103" spans="1:2" ht="18.75">
      <c r="A3103" s="1"/>
      <c r="B3103" s="244"/>
    </row>
    <row r="3104" spans="1:2" ht="18.75">
      <c r="A3104" s="1"/>
      <c r="B3104" s="244"/>
    </row>
    <row r="3105" spans="1:2" ht="18.75">
      <c r="A3105" s="1"/>
      <c r="B3105" s="244"/>
    </row>
    <row r="3106" spans="1:2" ht="18.75">
      <c r="A3106" s="1"/>
      <c r="B3106" s="244"/>
    </row>
    <row r="3107" spans="1:2" ht="18.75">
      <c r="A3107" s="1"/>
      <c r="B3107" s="244"/>
    </row>
    <row r="3108" spans="1:2" ht="18.75">
      <c r="A3108" s="1"/>
      <c r="B3108" s="244"/>
    </row>
    <row r="3109" spans="1:2" ht="18.75">
      <c r="A3109" s="1"/>
      <c r="B3109" s="244"/>
    </row>
    <row r="3110" spans="1:2" ht="18.75">
      <c r="A3110" s="1"/>
      <c r="B3110" s="244"/>
    </row>
    <row r="3111" spans="1:2" ht="18.75">
      <c r="A3111" s="1"/>
      <c r="B3111" s="244"/>
    </row>
    <row r="3112" spans="1:2" ht="18.75">
      <c r="A3112" s="1"/>
      <c r="B3112" s="244"/>
    </row>
    <row r="3113" spans="1:2" ht="18.75">
      <c r="A3113" s="1"/>
      <c r="B3113" s="244"/>
    </row>
    <row r="3114" spans="1:2" ht="18.75">
      <c r="A3114" s="1"/>
      <c r="B3114" s="244"/>
    </row>
    <row r="3115" spans="1:2" ht="18.75">
      <c r="A3115" s="1"/>
      <c r="B3115" s="244"/>
    </row>
    <row r="3116" spans="1:2" ht="18.75">
      <c r="A3116" s="1"/>
      <c r="B3116" s="244"/>
    </row>
    <row r="3117" spans="1:2" ht="18.75">
      <c r="A3117" s="1"/>
      <c r="B3117" s="244"/>
    </row>
    <row r="3118" spans="1:2" ht="18.75">
      <c r="A3118" s="1"/>
      <c r="B3118" s="244"/>
    </row>
    <row r="3119" spans="1:2" ht="18.75">
      <c r="A3119" s="1"/>
      <c r="B3119" s="244"/>
    </row>
    <row r="3120" spans="1:2" ht="18.75">
      <c r="A3120" s="1"/>
      <c r="B3120" s="244"/>
    </row>
    <row r="3121" spans="1:2" ht="18.75">
      <c r="A3121" s="1"/>
      <c r="B3121" s="244"/>
    </row>
    <row r="3122" spans="1:2" ht="18.75">
      <c r="A3122" s="1"/>
      <c r="B3122" s="244"/>
    </row>
    <row r="3123" spans="1:2" ht="18.75">
      <c r="A3123" s="1"/>
      <c r="B3123" s="244"/>
    </row>
    <row r="3124" spans="1:2" ht="18.75">
      <c r="A3124" s="1"/>
      <c r="B3124" s="244"/>
    </row>
    <row r="3125" spans="1:2" ht="18.75">
      <c r="A3125" s="1"/>
      <c r="B3125" s="244"/>
    </row>
    <row r="3126" spans="1:2" ht="18.75">
      <c r="A3126" s="1"/>
      <c r="B3126" s="244"/>
    </row>
    <row r="3127" spans="1:2" ht="18.75">
      <c r="A3127" s="1"/>
      <c r="B3127" s="244"/>
    </row>
    <row r="3128" spans="1:2" ht="18.75">
      <c r="A3128" s="1"/>
      <c r="B3128" s="244"/>
    </row>
    <row r="3129" spans="1:2" ht="18.75">
      <c r="A3129" s="1"/>
      <c r="B3129" s="244"/>
    </row>
    <row r="3130" spans="1:2" ht="18.75">
      <c r="A3130" s="1"/>
      <c r="B3130" s="244"/>
    </row>
    <row r="3131" spans="1:2" ht="18.75">
      <c r="A3131" s="1"/>
      <c r="B3131" s="244"/>
    </row>
    <row r="3132" spans="1:2" ht="18.75">
      <c r="A3132" s="1"/>
      <c r="B3132" s="244"/>
    </row>
    <row r="3133" spans="1:2" ht="18.75">
      <c r="A3133" s="1"/>
      <c r="B3133" s="244"/>
    </row>
    <row r="3134" spans="1:2" ht="18.75">
      <c r="A3134" s="1"/>
      <c r="B3134" s="244"/>
    </row>
    <row r="3135" spans="1:2" ht="18.75">
      <c r="A3135" s="1"/>
      <c r="B3135" s="244"/>
    </row>
    <row r="3136" spans="1:2" ht="18.75">
      <c r="A3136" s="1"/>
      <c r="B3136" s="244"/>
    </row>
    <row r="3137" spans="1:2" ht="18.75">
      <c r="A3137" s="1"/>
      <c r="B3137" s="244"/>
    </row>
    <row r="3138" spans="1:2" ht="18.75">
      <c r="A3138" s="1"/>
      <c r="B3138" s="244"/>
    </row>
    <row r="3139" spans="1:2" ht="18.75">
      <c r="A3139" s="1"/>
      <c r="B3139" s="244"/>
    </row>
    <row r="3140" spans="1:2" ht="18.75">
      <c r="A3140" s="1"/>
      <c r="B3140" s="244"/>
    </row>
    <row r="3141" spans="1:2" ht="18.75">
      <c r="A3141" s="1"/>
      <c r="B3141" s="244"/>
    </row>
    <row r="3142" spans="1:2" ht="18.75">
      <c r="A3142" s="1"/>
      <c r="B3142" s="244"/>
    </row>
    <row r="3143" spans="1:2" ht="18.75">
      <c r="A3143" s="1"/>
      <c r="B3143" s="244"/>
    </row>
    <row r="3144" spans="1:2" ht="18.75">
      <c r="A3144" s="1"/>
      <c r="B3144" s="244"/>
    </row>
    <row r="3145" spans="1:2" ht="18.75">
      <c r="A3145" s="1"/>
      <c r="B3145" s="244"/>
    </row>
    <row r="3146" spans="1:2" ht="18.75">
      <c r="A3146" s="1"/>
      <c r="B3146" s="244"/>
    </row>
    <row r="3147" spans="1:2" ht="18.75">
      <c r="A3147" s="1"/>
      <c r="B3147" s="244"/>
    </row>
    <row r="3148" spans="1:2" ht="18.75">
      <c r="A3148" s="1"/>
      <c r="B3148" s="244"/>
    </row>
    <row r="3149" spans="1:2" ht="18.75">
      <c r="A3149" s="1"/>
      <c r="B3149" s="244"/>
    </row>
    <row r="3150" spans="1:2" ht="18.75">
      <c r="A3150" s="1"/>
      <c r="B3150" s="244"/>
    </row>
    <row r="3151" spans="1:2" ht="18.75">
      <c r="A3151" s="1"/>
      <c r="B3151" s="244"/>
    </row>
    <row r="3152" spans="1:2" ht="18.75">
      <c r="A3152" s="1"/>
      <c r="B3152" s="244"/>
    </row>
    <row r="3153" spans="1:2" ht="18.75">
      <c r="A3153" s="1"/>
      <c r="B3153" s="244"/>
    </row>
    <row r="3154" spans="1:2" ht="18.75">
      <c r="A3154" s="1"/>
      <c r="B3154" s="244"/>
    </row>
    <row r="3155" spans="1:2" ht="18.75">
      <c r="A3155" s="1"/>
      <c r="B3155" s="244"/>
    </row>
    <row r="3156" spans="1:2" ht="18.75">
      <c r="A3156" s="1"/>
      <c r="B3156" s="244"/>
    </row>
    <row r="3157" spans="1:2" ht="18.75">
      <c r="A3157" s="1"/>
      <c r="B3157" s="244"/>
    </row>
    <row r="3158" spans="1:2" ht="18.75">
      <c r="A3158" s="1"/>
      <c r="B3158" s="244"/>
    </row>
    <row r="3159" spans="1:2" ht="18.75">
      <c r="A3159" s="1"/>
      <c r="B3159" s="244"/>
    </row>
    <row r="3160" spans="1:2" ht="18.75">
      <c r="A3160" s="1"/>
      <c r="B3160" s="244"/>
    </row>
    <row r="3161" spans="1:2" ht="18.75">
      <c r="A3161" s="1"/>
      <c r="B3161" s="244"/>
    </row>
    <row r="3162" spans="1:2" ht="18.75">
      <c r="A3162" s="1"/>
      <c r="B3162" s="244"/>
    </row>
    <row r="3163" spans="1:2" ht="18.75">
      <c r="A3163" s="1"/>
      <c r="B3163" s="244"/>
    </row>
    <row r="3164" spans="1:2" ht="18.75">
      <c r="A3164" s="1"/>
      <c r="B3164" s="244"/>
    </row>
    <row r="3165" spans="1:2" ht="18.75">
      <c r="A3165" s="1"/>
      <c r="B3165" s="244"/>
    </row>
    <row r="3166" spans="1:2" ht="18.75">
      <c r="A3166" s="1"/>
      <c r="B3166" s="244"/>
    </row>
    <row r="3167" spans="1:2" ht="18.75">
      <c r="A3167" s="1"/>
      <c r="B3167" s="244"/>
    </row>
    <row r="3168" spans="1:2" ht="18.75">
      <c r="A3168" s="1"/>
      <c r="B3168" s="244"/>
    </row>
    <row r="3169" spans="1:2" ht="18.75">
      <c r="A3169" s="1"/>
      <c r="B3169" s="244"/>
    </row>
    <row r="3170" spans="1:2" ht="18.75">
      <c r="A3170" s="1"/>
      <c r="B3170" s="244"/>
    </row>
    <row r="3171" spans="1:2" ht="18.75">
      <c r="A3171" s="1"/>
      <c r="B3171" s="244"/>
    </row>
    <row r="3172" spans="1:2" ht="18.75">
      <c r="A3172" s="1"/>
      <c r="B3172" s="244"/>
    </row>
    <row r="3173" spans="1:2" ht="18.75">
      <c r="A3173" s="1"/>
      <c r="B3173" s="244"/>
    </row>
    <row r="3174" spans="1:2" ht="18.75">
      <c r="A3174" s="1"/>
      <c r="B3174" s="244"/>
    </row>
    <row r="3175" spans="1:2" ht="18.75">
      <c r="A3175" s="1"/>
      <c r="B3175" s="244"/>
    </row>
    <row r="3176" spans="1:2" ht="18.75">
      <c r="A3176" s="1"/>
      <c r="B3176" s="244"/>
    </row>
    <row r="3177" spans="1:2" ht="18.75">
      <c r="A3177" s="1"/>
      <c r="B3177" s="244"/>
    </row>
    <row r="3178" spans="1:2" ht="18.75">
      <c r="A3178" s="1"/>
      <c r="B3178" s="244"/>
    </row>
    <row r="3179" spans="1:2" ht="18.75">
      <c r="A3179" s="1"/>
      <c r="B3179" s="244"/>
    </row>
    <row r="3180" spans="1:2" ht="18.75">
      <c r="A3180" s="1"/>
      <c r="B3180" s="244"/>
    </row>
    <row r="3181" spans="1:2" ht="18.75">
      <c r="A3181" s="1"/>
      <c r="B3181" s="244"/>
    </row>
    <row r="3182" spans="1:2" ht="18.75">
      <c r="A3182" s="1"/>
      <c r="B3182" s="244"/>
    </row>
    <row r="3183" spans="1:2" ht="18.75">
      <c r="A3183" s="1"/>
      <c r="B3183" s="244"/>
    </row>
    <row r="3184" spans="1:2" ht="18.75">
      <c r="A3184" s="1"/>
      <c r="B3184" s="244"/>
    </row>
    <row r="3185" spans="1:2" ht="18.75">
      <c r="A3185" s="1"/>
      <c r="B3185" s="244"/>
    </row>
    <row r="3186" spans="1:2" ht="18.75">
      <c r="A3186" s="1"/>
      <c r="B3186" s="244"/>
    </row>
    <row r="3187" spans="1:2" ht="18.75">
      <c r="A3187" s="1"/>
      <c r="B3187" s="244"/>
    </row>
    <row r="3188" spans="1:2" ht="18.75">
      <c r="A3188" s="1"/>
      <c r="B3188" s="244"/>
    </row>
    <row r="3189" spans="1:2" ht="18.75">
      <c r="A3189" s="1"/>
      <c r="B3189" s="244"/>
    </row>
    <row r="3190" spans="1:2" ht="18.75">
      <c r="A3190" s="1"/>
      <c r="B3190" s="244"/>
    </row>
    <row r="3191" spans="1:2" ht="18.75">
      <c r="A3191" s="1"/>
      <c r="B3191" s="244"/>
    </row>
    <row r="3192" spans="1:2" ht="18.75">
      <c r="A3192" s="1"/>
      <c r="B3192" s="244"/>
    </row>
    <row r="3193" spans="1:2" ht="18.75">
      <c r="A3193" s="1"/>
      <c r="B3193" s="244"/>
    </row>
    <row r="3194" spans="1:2" ht="18.75">
      <c r="A3194" s="1"/>
      <c r="B3194" s="244"/>
    </row>
    <row r="3195" spans="1:2" ht="18.75">
      <c r="A3195" s="1"/>
      <c r="B3195" s="244"/>
    </row>
    <row r="3196" spans="1:2" ht="18.75">
      <c r="A3196" s="1"/>
      <c r="B3196" s="244"/>
    </row>
    <row r="3197" spans="1:2" ht="18.75">
      <c r="A3197" s="1"/>
      <c r="B3197" s="244"/>
    </row>
    <row r="3198" spans="1:2" ht="18.75">
      <c r="A3198" s="1"/>
      <c r="B3198" s="244"/>
    </row>
    <row r="3199" spans="1:2" ht="18.75">
      <c r="A3199" s="1"/>
      <c r="B3199" s="244"/>
    </row>
    <row r="3200" spans="1:2" ht="18.75">
      <c r="A3200" s="1"/>
      <c r="B3200" s="244"/>
    </row>
    <row r="3201" spans="1:2" ht="18.75">
      <c r="A3201" s="1"/>
      <c r="B3201" s="244"/>
    </row>
    <row r="3202" spans="1:2" ht="18.75">
      <c r="A3202" s="1"/>
      <c r="B3202" s="244"/>
    </row>
    <row r="3203" spans="1:2" ht="18.75">
      <c r="A3203" s="1"/>
      <c r="B3203" s="244"/>
    </row>
    <row r="3204" spans="1:2" ht="18.75">
      <c r="A3204" s="1"/>
      <c r="B3204" s="244"/>
    </row>
    <row r="3205" spans="1:2" ht="18.75">
      <c r="A3205" s="1"/>
      <c r="B3205" s="244"/>
    </row>
    <row r="3206" spans="1:2" ht="18.75">
      <c r="A3206" s="1"/>
      <c r="B3206" s="244"/>
    </row>
    <row r="3207" spans="1:2" ht="18.75">
      <c r="A3207" s="1"/>
      <c r="B3207" s="244"/>
    </row>
    <row r="3208" spans="1:2" ht="18.75">
      <c r="A3208" s="1"/>
      <c r="B3208" s="244"/>
    </row>
    <row r="3209" spans="1:2" ht="18.75">
      <c r="A3209" s="1"/>
      <c r="B3209" s="244"/>
    </row>
    <row r="3210" spans="1:2" ht="18.75">
      <c r="A3210" s="1"/>
      <c r="B3210" s="244"/>
    </row>
    <row r="3211" spans="1:2" ht="18.75">
      <c r="A3211" s="1"/>
      <c r="B3211" s="244"/>
    </row>
    <row r="3212" spans="1:2" ht="18.75">
      <c r="A3212" s="1"/>
      <c r="B3212" s="244"/>
    </row>
    <row r="3213" spans="1:2" ht="18.75">
      <c r="A3213" s="1"/>
      <c r="B3213" s="244"/>
    </row>
    <row r="3214" spans="1:2" ht="18.75">
      <c r="A3214" s="1"/>
      <c r="B3214" s="244"/>
    </row>
    <row r="3215" spans="1:2" ht="18.75">
      <c r="A3215" s="1"/>
      <c r="B3215" s="244"/>
    </row>
    <row r="3216" spans="1:2" ht="18.75">
      <c r="A3216" s="1"/>
      <c r="B3216" s="244"/>
    </row>
    <row r="3217" spans="1:2" ht="18.75">
      <c r="A3217" s="1"/>
      <c r="B3217" s="244"/>
    </row>
    <row r="3218" spans="1:2" ht="18.75">
      <c r="A3218" s="1"/>
      <c r="B3218" s="244"/>
    </row>
    <row r="3219" spans="1:2" ht="18.75">
      <c r="A3219" s="1"/>
      <c r="B3219" s="244"/>
    </row>
    <row r="3220" spans="1:2" ht="18.75">
      <c r="A3220" s="1"/>
      <c r="B3220" s="244"/>
    </row>
    <row r="3221" spans="1:2" ht="18.75">
      <c r="A3221" s="1"/>
      <c r="B3221" s="244"/>
    </row>
    <row r="3222" spans="1:2" ht="18.75">
      <c r="A3222" s="1"/>
      <c r="B3222" s="244"/>
    </row>
    <row r="3223" spans="1:2" ht="18.75">
      <c r="A3223" s="1"/>
      <c r="B3223" s="244"/>
    </row>
    <row r="3224" spans="1:2" ht="18.75">
      <c r="A3224" s="1"/>
      <c r="B3224" s="244"/>
    </row>
    <row r="3225" spans="1:2" ht="18.75">
      <c r="A3225" s="1"/>
      <c r="B3225" s="244"/>
    </row>
    <row r="3226" spans="1:2" ht="18.75">
      <c r="A3226" s="1"/>
      <c r="B3226" s="244"/>
    </row>
    <row r="3227" spans="1:2" ht="18.75">
      <c r="A3227" s="1"/>
      <c r="B3227" s="244"/>
    </row>
    <row r="3228" spans="1:2" ht="18.75">
      <c r="A3228" s="1"/>
      <c r="B3228" s="244"/>
    </row>
    <row r="3229" spans="1:2" ht="18.75">
      <c r="A3229" s="1"/>
      <c r="B3229" s="244"/>
    </row>
    <row r="3230" spans="1:2" ht="18.75">
      <c r="A3230" s="1"/>
      <c r="B3230" s="244"/>
    </row>
    <row r="3231" spans="1:2" ht="18.75">
      <c r="A3231" s="1"/>
      <c r="B3231" s="244"/>
    </row>
    <row r="3232" spans="1:2" ht="18.75">
      <c r="A3232" s="1"/>
      <c r="B3232" s="244"/>
    </row>
    <row r="3233" spans="1:2" ht="18.75">
      <c r="A3233" s="1"/>
      <c r="B3233" s="244"/>
    </row>
    <row r="3234" spans="1:2" ht="18.75">
      <c r="A3234" s="1"/>
      <c r="B3234" s="244"/>
    </row>
    <row r="3235" spans="1:2" ht="18.75">
      <c r="A3235" s="1"/>
      <c r="B3235" s="244"/>
    </row>
    <row r="3236" spans="1:2" ht="18.75">
      <c r="A3236" s="1"/>
      <c r="B3236" s="244"/>
    </row>
    <row r="3237" spans="1:2" ht="18.75">
      <c r="A3237" s="1"/>
      <c r="B3237" s="244"/>
    </row>
    <row r="3238" spans="1:2" ht="18.75">
      <c r="A3238" s="1"/>
      <c r="B3238" s="244"/>
    </row>
    <row r="3239" spans="1:2" ht="18.75">
      <c r="A3239" s="1"/>
      <c r="B3239" s="244"/>
    </row>
    <row r="3240" spans="1:2" ht="18.75">
      <c r="A3240" s="1"/>
      <c r="B3240" s="244"/>
    </row>
    <row r="3241" spans="1:2" ht="18.75">
      <c r="A3241" s="1"/>
      <c r="B3241" s="244"/>
    </row>
    <row r="3242" spans="1:2" ht="18.75">
      <c r="A3242" s="1"/>
      <c r="B3242" s="244"/>
    </row>
    <row r="3243" spans="1:2" ht="18.75">
      <c r="A3243" s="1"/>
      <c r="B3243" s="244"/>
    </row>
    <row r="3244" spans="1:2" ht="18.75">
      <c r="A3244" s="1"/>
      <c r="B3244" s="244"/>
    </row>
    <row r="3245" spans="1:2" ht="18.75">
      <c r="A3245" s="1"/>
      <c r="B3245" s="244"/>
    </row>
    <row r="3246" spans="1:2" ht="18.75">
      <c r="A3246" s="1"/>
      <c r="B3246" s="244"/>
    </row>
    <row r="3247" spans="1:2" ht="18.75">
      <c r="A3247" s="1"/>
      <c r="B3247" s="244"/>
    </row>
    <row r="3248" spans="1:2" ht="18.75">
      <c r="A3248" s="1"/>
      <c r="B3248" s="244"/>
    </row>
    <row r="3249" spans="1:2" ht="18.75">
      <c r="A3249" s="1"/>
      <c r="B3249" s="244"/>
    </row>
    <row r="3250" spans="1:2" ht="18.75">
      <c r="A3250" s="1"/>
      <c r="B3250" s="244"/>
    </row>
    <row r="3251" spans="1:2" ht="18.75">
      <c r="A3251" s="1"/>
      <c r="B3251" s="244"/>
    </row>
    <row r="3252" spans="1:2" ht="18.75">
      <c r="A3252" s="1"/>
      <c r="B3252" s="244"/>
    </row>
    <row r="3253" spans="1:2" ht="18.75">
      <c r="A3253" s="1"/>
      <c r="B3253" s="244"/>
    </row>
    <row r="3254" spans="1:2" ht="18.75">
      <c r="A3254" s="1"/>
      <c r="B3254" s="244"/>
    </row>
    <row r="3255" spans="1:2" ht="18.75">
      <c r="A3255" s="1"/>
      <c r="B3255" s="244"/>
    </row>
    <row r="3256" spans="1:2" ht="18.75">
      <c r="A3256" s="1"/>
      <c r="B3256" s="244"/>
    </row>
    <row r="3257" spans="1:2" ht="18.75">
      <c r="A3257" s="1"/>
      <c r="B3257" s="244"/>
    </row>
    <row r="3258" spans="1:2" ht="18.75">
      <c r="A3258" s="1"/>
      <c r="B3258" s="244"/>
    </row>
    <row r="3259" spans="1:2" ht="18.75">
      <c r="A3259" s="1"/>
      <c r="B3259" s="244"/>
    </row>
    <row r="3260" spans="1:2" ht="18.75">
      <c r="A3260" s="1"/>
      <c r="B3260" s="244"/>
    </row>
    <row r="3261" spans="1:2" ht="18.75">
      <c r="A3261" s="1"/>
      <c r="B3261" s="244"/>
    </row>
    <row r="3262" spans="1:2" ht="18.75">
      <c r="A3262" s="1"/>
      <c r="B3262" s="244"/>
    </row>
    <row r="3263" spans="1:2" ht="18.75">
      <c r="A3263" s="1"/>
      <c r="B3263" s="244"/>
    </row>
    <row r="3264" spans="1:2" ht="18.75">
      <c r="A3264" s="1"/>
      <c r="B3264" s="244"/>
    </row>
    <row r="3265" spans="1:2" ht="18.75">
      <c r="A3265" s="1"/>
      <c r="B3265" s="244"/>
    </row>
    <row r="3266" spans="1:2" ht="18.75">
      <c r="A3266" s="1"/>
      <c r="B3266" s="244"/>
    </row>
    <row r="3267" spans="1:2" ht="18.75">
      <c r="A3267" s="1"/>
      <c r="B3267" s="244"/>
    </row>
    <row r="3268" spans="1:2" ht="18.75">
      <c r="A3268" s="1"/>
      <c r="B3268" s="244"/>
    </row>
    <row r="3269" spans="1:2" ht="18.75">
      <c r="A3269" s="1"/>
      <c r="B3269" s="244"/>
    </row>
    <row r="3270" spans="1:2" ht="18.75">
      <c r="A3270" s="1"/>
      <c r="B3270" s="244"/>
    </row>
    <row r="3271" spans="1:2" ht="18.75">
      <c r="A3271" s="1"/>
      <c r="B3271" s="244"/>
    </row>
    <row r="3272" spans="1:2" ht="18.75">
      <c r="A3272" s="1"/>
      <c r="B3272" s="244"/>
    </row>
    <row r="3273" spans="1:2" ht="18.75">
      <c r="A3273" s="1"/>
      <c r="B3273" s="244"/>
    </row>
    <row r="3274" spans="1:2" ht="18.75">
      <c r="A3274" s="1"/>
      <c r="B3274" s="244"/>
    </row>
    <row r="3275" spans="1:2" ht="18.75">
      <c r="A3275" s="1"/>
      <c r="B3275" s="244"/>
    </row>
    <row r="3276" spans="1:2" ht="18.75">
      <c r="A3276" s="1"/>
      <c r="B3276" s="244"/>
    </row>
    <row r="3277" spans="1:2" ht="18.75">
      <c r="A3277" s="1"/>
      <c r="B3277" s="244"/>
    </row>
    <row r="3278" spans="1:2" ht="18.75">
      <c r="A3278" s="1"/>
      <c r="B3278" s="244"/>
    </row>
    <row r="3279" spans="1:2" ht="18.75">
      <c r="A3279" s="1"/>
      <c r="B3279" s="244"/>
    </row>
    <row r="3280" spans="1:2" ht="18.75">
      <c r="A3280" s="1"/>
      <c r="B3280" s="244"/>
    </row>
    <row r="3281" spans="1:2" ht="18.75">
      <c r="A3281" s="1"/>
      <c r="B3281" s="244"/>
    </row>
    <row r="3282" spans="1:2" ht="18.75">
      <c r="A3282" s="1"/>
      <c r="B3282" s="244"/>
    </row>
    <row r="3283" spans="1:2" ht="18.75">
      <c r="A3283" s="1"/>
      <c r="B3283" s="244"/>
    </row>
    <row r="3284" spans="1:2" ht="18.75">
      <c r="A3284" s="1"/>
      <c r="B3284" s="244"/>
    </row>
    <row r="3285" spans="1:2" ht="18.75">
      <c r="A3285" s="1"/>
      <c r="B3285" s="244"/>
    </row>
    <row r="3286" spans="1:2" ht="18.75">
      <c r="A3286" s="1"/>
      <c r="B3286" s="244"/>
    </row>
    <row r="3287" spans="1:2" ht="18.75">
      <c r="A3287" s="1"/>
      <c r="B3287" s="244"/>
    </row>
    <row r="3288" spans="1:2" ht="18.75">
      <c r="A3288" s="1"/>
      <c r="B3288" s="244"/>
    </row>
    <row r="3289" spans="1:2" ht="18.75">
      <c r="A3289" s="1"/>
      <c r="B3289" s="244"/>
    </row>
    <row r="3290" spans="1:2" ht="18.75">
      <c r="A3290" s="1"/>
      <c r="B3290" s="244"/>
    </row>
    <row r="3291" spans="1:2" ht="18.75">
      <c r="A3291" s="1"/>
      <c r="B3291" s="244"/>
    </row>
    <row r="3292" spans="1:2" ht="18.75">
      <c r="A3292" s="1"/>
      <c r="B3292" s="244"/>
    </row>
    <row r="3293" spans="1:2" ht="18.75">
      <c r="A3293" s="1"/>
      <c r="B3293" s="244"/>
    </row>
    <row r="3294" spans="1:2" ht="18.75">
      <c r="A3294" s="1"/>
      <c r="B3294" s="244"/>
    </row>
    <row r="3295" spans="1:2" ht="18.75">
      <c r="A3295" s="1"/>
      <c r="B3295" s="244"/>
    </row>
    <row r="3296" spans="1:2" ht="18.75">
      <c r="A3296" s="1"/>
      <c r="B3296" s="244"/>
    </row>
    <row r="3297" spans="1:2" ht="18.75">
      <c r="A3297" s="1"/>
      <c r="B3297" s="244"/>
    </row>
    <row r="3298" spans="1:2" ht="18.75">
      <c r="A3298" s="1"/>
      <c r="B3298" s="244"/>
    </row>
    <row r="3299" spans="1:2" ht="18.75">
      <c r="A3299" s="1"/>
      <c r="B3299" s="244"/>
    </row>
    <row r="3300" spans="1:2" ht="18.75">
      <c r="A3300" s="1"/>
      <c r="B3300" s="244"/>
    </row>
    <row r="3301" spans="1:2" ht="18.75">
      <c r="A3301" s="1"/>
      <c r="B3301" s="244"/>
    </row>
    <row r="3302" spans="1:2" ht="18.75">
      <c r="A3302" s="1"/>
      <c r="B3302" s="244"/>
    </row>
    <row r="3303" spans="1:2" ht="18.75">
      <c r="A3303" s="1"/>
      <c r="B3303" s="244"/>
    </row>
    <row r="3304" spans="1:2" ht="18.75">
      <c r="A3304" s="1"/>
      <c r="B3304" s="244"/>
    </row>
    <row r="3305" spans="1:2" ht="18.75">
      <c r="A3305" s="1"/>
      <c r="B3305" s="244"/>
    </row>
    <row r="3306" spans="1:2" ht="18.75">
      <c r="A3306" s="1"/>
      <c r="B3306" s="244"/>
    </row>
    <row r="3307" spans="1:2" ht="18.75">
      <c r="A3307" s="1"/>
      <c r="B3307" s="244"/>
    </row>
    <row r="3308" spans="1:2" ht="18.75">
      <c r="A3308" s="1"/>
      <c r="B3308" s="244"/>
    </row>
    <row r="3309" spans="1:2" ht="18.75">
      <c r="A3309" s="1"/>
      <c r="B3309" s="244"/>
    </row>
    <row r="3310" spans="1:2" ht="18.75">
      <c r="A3310" s="1"/>
      <c r="B3310" s="244"/>
    </row>
    <row r="3311" spans="1:2" ht="18.75">
      <c r="A3311" s="1"/>
      <c r="B3311" s="244"/>
    </row>
    <row r="3312" spans="1:2" ht="18.75">
      <c r="A3312" s="1"/>
      <c r="B3312" s="244"/>
    </row>
    <row r="3313" spans="1:2" ht="18.75">
      <c r="A3313" s="1"/>
      <c r="B3313" s="244"/>
    </row>
    <row r="3314" spans="1:2" ht="18.75">
      <c r="A3314" s="1"/>
      <c r="B3314" s="244"/>
    </row>
    <row r="3315" spans="1:2" ht="18.75">
      <c r="A3315" s="1"/>
      <c r="B3315" s="244"/>
    </row>
    <row r="3316" spans="1:2" ht="18.75">
      <c r="A3316" s="1"/>
      <c r="B3316" s="244"/>
    </row>
    <row r="3317" spans="1:2" ht="18.75">
      <c r="A3317" s="1"/>
      <c r="B3317" s="244"/>
    </row>
    <row r="3318" spans="1:2" ht="18.75">
      <c r="A3318" s="1"/>
      <c r="B3318" s="244"/>
    </row>
    <row r="3319" spans="1:2" ht="18.75">
      <c r="A3319" s="1"/>
      <c r="B3319" s="244"/>
    </row>
    <row r="3320" spans="1:2" ht="18.75">
      <c r="A3320" s="1"/>
      <c r="B3320" s="244"/>
    </row>
    <row r="3321" spans="1:2" ht="18.75">
      <c r="A3321" s="1"/>
      <c r="B3321" s="244"/>
    </row>
    <row r="3322" spans="1:2" ht="18.75">
      <c r="A3322" s="1"/>
      <c r="B3322" s="244"/>
    </row>
    <row r="3323" spans="1:2" ht="18.75">
      <c r="A3323" s="1"/>
      <c r="B3323" s="244"/>
    </row>
    <row r="3324" spans="1:2" ht="18.75">
      <c r="A3324" s="1"/>
      <c r="B3324" s="244"/>
    </row>
    <row r="3325" spans="1:2" ht="18.75">
      <c r="A3325" s="1"/>
      <c r="B3325" s="244"/>
    </row>
    <row r="3326" spans="1:2" ht="18.75">
      <c r="A3326" s="1"/>
      <c r="B3326" s="244"/>
    </row>
    <row r="3327" spans="1:2" ht="18.75">
      <c r="A3327" s="1"/>
      <c r="B3327" s="244"/>
    </row>
    <row r="3328" spans="1:2" ht="18.75">
      <c r="A3328" s="1"/>
      <c r="B3328" s="244"/>
    </row>
    <row r="3329" spans="1:2" ht="18.75">
      <c r="A3329" s="1"/>
      <c r="B3329" s="244"/>
    </row>
    <row r="3330" spans="1:2" ht="18.75">
      <c r="A3330" s="1"/>
      <c r="B3330" s="244"/>
    </row>
    <row r="3331" spans="1:2" ht="18.75">
      <c r="A3331" s="1"/>
      <c r="B3331" s="244"/>
    </row>
    <row r="3332" spans="1:2" ht="18.75">
      <c r="A3332" s="1"/>
      <c r="B3332" s="244"/>
    </row>
    <row r="3333" spans="1:2" ht="18.75">
      <c r="A3333" s="1"/>
      <c r="B3333" s="244"/>
    </row>
    <row r="3334" spans="1:2" ht="18.75">
      <c r="A3334" s="1"/>
      <c r="B3334" s="244"/>
    </row>
    <row r="3335" spans="1:2" ht="18.75">
      <c r="A3335" s="1"/>
      <c r="B3335" s="244"/>
    </row>
    <row r="3336" spans="1:2" ht="18.75">
      <c r="A3336" s="1"/>
      <c r="B3336" s="244"/>
    </row>
    <row r="3337" spans="1:2" ht="18.75">
      <c r="A3337" s="1"/>
      <c r="B3337" s="244"/>
    </row>
    <row r="3338" spans="1:2" ht="18.75">
      <c r="A3338" s="1"/>
      <c r="B3338" s="244"/>
    </row>
    <row r="3339" spans="1:2" ht="18.75">
      <c r="A3339" s="1"/>
      <c r="B3339" s="244"/>
    </row>
    <row r="3340" spans="1:2" ht="18.75">
      <c r="A3340" s="1"/>
      <c r="B3340" s="244"/>
    </row>
    <row r="3341" spans="1:2" ht="18.75">
      <c r="A3341" s="1"/>
      <c r="B3341" s="244"/>
    </row>
    <row r="3342" spans="1:2" ht="18.75">
      <c r="A3342" s="1"/>
      <c r="B3342" s="244"/>
    </row>
    <row r="3343" spans="1:2" ht="18.75">
      <c r="A3343" s="1"/>
      <c r="B3343" s="244"/>
    </row>
    <row r="3344" spans="1:2" ht="18.75">
      <c r="A3344" s="1"/>
      <c r="B3344" s="244"/>
    </row>
    <row r="3345" spans="1:2" ht="18.75">
      <c r="A3345" s="1"/>
      <c r="B3345" s="244"/>
    </row>
    <row r="3346" spans="1:2" ht="18.75">
      <c r="A3346" s="1"/>
      <c r="B3346" s="244"/>
    </row>
    <row r="3347" spans="1:2" ht="18.75">
      <c r="A3347" s="1"/>
      <c r="B3347" s="244"/>
    </row>
    <row r="3348" spans="1:2" ht="18.75">
      <c r="A3348" s="1"/>
      <c r="B3348" s="244"/>
    </row>
    <row r="3349" spans="1:2" ht="18.75">
      <c r="A3349" s="1"/>
      <c r="B3349" s="244"/>
    </row>
    <row r="3350" spans="1:2" ht="18.75">
      <c r="A3350" s="1"/>
      <c r="B3350" s="244"/>
    </row>
    <row r="3351" spans="1:2" ht="18.75">
      <c r="A3351" s="1"/>
      <c r="B3351" s="244"/>
    </row>
    <row r="3352" spans="1:2" ht="18.75">
      <c r="A3352" s="1"/>
      <c r="B3352" s="244"/>
    </row>
    <row r="3353" spans="1:2" ht="18.75">
      <c r="A3353" s="1"/>
      <c r="B3353" s="244"/>
    </row>
    <row r="3354" spans="1:2" ht="18.75">
      <c r="A3354" s="1"/>
      <c r="B3354" s="244"/>
    </row>
    <row r="3355" spans="1:2" ht="18.75">
      <c r="A3355" s="1"/>
      <c r="B3355" s="244"/>
    </row>
    <row r="3356" spans="1:2" ht="18.75">
      <c r="A3356" s="1"/>
      <c r="B3356" s="244"/>
    </row>
    <row r="3357" spans="1:2" ht="18.75">
      <c r="A3357" s="1"/>
      <c r="B3357" s="244"/>
    </row>
    <row r="3358" spans="1:2" ht="18.75">
      <c r="A3358" s="1"/>
      <c r="B3358" s="244"/>
    </row>
    <row r="3359" spans="1:2" ht="18.75">
      <c r="A3359" s="1"/>
      <c r="B3359" s="244"/>
    </row>
    <row r="3360" spans="1:2" ht="18.75">
      <c r="A3360" s="1"/>
      <c r="B3360" s="244"/>
    </row>
    <row r="3361" spans="1:2" ht="18.75">
      <c r="A3361" s="1"/>
      <c r="B3361" s="244"/>
    </row>
    <row r="3362" spans="1:2" ht="18.75">
      <c r="A3362" s="1"/>
      <c r="B3362" s="244"/>
    </row>
    <row r="3363" spans="1:2" ht="18.75">
      <c r="A3363" s="1"/>
      <c r="B3363" s="244"/>
    </row>
    <row r="3364" spans="1:2" ht="18.75">
      <c r="A3364" s="1"/>
      <c r="B3364" s="244"/>
    </row>
    <row r="3365" spans="1:2" ht="18.75">
      <c r="A3365" s="1"/>
      <c r="B3365" s="244"/>
    </row>
    <row r="3366" spans="1:2" ht="18.75">
      <c r="A3366" s="1"/>
      <c r="B3366" s="244"/>
    </row>
    <row r="3367" spans="1:2" ht="18.75">
      <c r="A3367" s="1"/>
      <c r="B3367" s="244"/>
    </row>
    <row r="3368" spans="1:2" ht="18.75">
      <c r="A3368" s="1"/>
      <c r="B3368" s="244"/>
    </row>
    <row r="3369" spans="1:2" ht="18.75">
      <c r="A3369" s="1"/>
      <c r="B3369" s="244"/>
    </row>
    <row r="3370" spans="1:2" ht="18.75">
      <c r="A3370" s="1"/>
      <c r="B3370" s="244"/>
    </row>
    <row r="3371" spans="1:2" ht="18.75">
      <c r="A3371" s="1"/>
      <c r="B3371" s="244"/>
    </row>
    <row r="3372" spans="1:2" ht="18.75">
      <c r="A3372" s="1"/>
      <c r="B3372" s="244"/>
    </row>
    <row r="3373" spans="1:2" ht="18.75">
      <c r="A3373" s="1"/>
      <c r="B3373" s="244"/>
    </row>
    <row r="3374" spans="1:2" ht="18.75">
      <c r="A3374" s="1"/>
      <c r="B3374" s="244"/>
    </row>
    <row r="3375" spans="1:2" ht="18.75">
      <c r="A3375" s="1"/>
      <c r="B3375" s="244"/>
    </row>
    <row r="3376" spans="1:2" ht="18.75">
      <c r="A3376" s="1"/>
      <c r="B3376" s="244"/>
    </row>
    <row r="3377" spans="1:2" ht="18.75">
      <c r="A3377" s="1"/>
      <c r="B3377" s="244"/>
    </row>
    <row r="3378" spans="1:2" ht="18.75">
      <c r="A3378" s="1"/>
      <c r="B3378" s="244"/>
    </row>
    <row r="3379" spans="1:2" ht="18.75">
      <c r="A3379" s="1"/>
      <c r="B3379" s="244"/>
    </row>
    <row r="3380" spans="1:2" ht="18.75">
      <c r="A3380" s="1"/>
      <c r="B3380" s="244"/>
    </row>
    <row r="3381" spans="1:2" ht="18.75">
      <c r="A3381" s="1"/>
      <c r="B3381" s="244"/>
    </row>
    <row r="3382" spans="1:2" ht="18.75">
      <c r="A3382" s="1"/>
      <c r="B3382" s="244"/>
    </row>
    <row r="3383" spans="1:2" ht="18.75">
      <c r="A3383" s="1"/>
      <c r="B3383" s="244"/>
    </row>
    <row r="3384" spans="1:2" ht="18.75">
      <c r="A3384" s="1"/>
      <c r="B3384" s="244"/>
    </row>
    <row r="3385" spans="1:2" ht="18.75">
      <c r="A3385" s="1"/>
      <c r="B3385" s="244"/>
    </row>
    <row r="3386" spans="1:2" ht="18.75">
      <c r="A3386" s="1"/>
      <c r="B3386" s="244"/>
    </row>
    <row r="3387" spans="1:2" ht="18.75">
      <c r="A3387" s="1"/>
      <c r="B3387" s="244"/>
    </row>
    <row r="3388" spans="1:2" ht="18.75">
      <c r="A3388" s="1"/>
      <c r="B3388" s="244"/>
    </row>
    <row r="3389" spans="1:2" ht="18.75">
      <c r="A3389" s="1"/>
      <c r="B3389" s="244"/>
    </row>
    <row r="3390" spans="1:2" ht="18.75">
      <c r="A3390" s="1"/>
      <c r="B3390" s="244"/>
    </row>
    <row r="3391" spans="1:2" ht="18.75">
      <c r="A3391" s="1"/>
      <c r="B3391" s="244"/>
    </row>
    <row r="3392" spans="1:2" ht="18.75">
      <c r="A3392" s="1"/>
      <c r="B3392" s="244"/>
    </row>
    <row r="3393" spans="1:2" ht="18.75">
      <c r="A3393" s="1"/>
      <c r="B3393" s="244"/>
    </row>
    <row r="3394" spans="1:2" ht="18.75">
      <c r="A3394" s="1"/>
      <c r="B3394" s="244"/>
    </row>
    <row r="3395" spans="1:2" ht="18.75">
      <c r="A3395" s="1"/>
      <c r="B3395" s="244"/>
    </row>
    <row r="3396" spans="1:2" ht="18.75">
      <c r="A3396" s="1"/>
      <c r="B3396" s="244"/>
    </row>
    <row r="3397" spans="1:2" ht="18.75">
      <c r="A3397" s="1"/>
      <c r="B3397" s="244"/>
    </row>
    <row r="3398" spans="1:2" ht="18.75">
      <c r="A3398" s="1"/>
      <c r="B3398" s="244"/>
    </row>
    <row r="3399" spans="1:2" ht="18.75">
      <c r="A3399" s="1"/>
      <c r="B3399" s="244"/>
    </row>
    <row r="3400" spans="1:2" ht="18.75">
      <c r="A3400" s="1"/>
      <c r="B3400" s="244"/>
    </row>
    <row r="3401" spans="1:2" ht="18.75">
      <c r="A3401" s="1"/>
      <c r="B3401" s="244"/>
    </row>
    <row r="3402" spans="1:2" ht="18.75">
      <c r="A3402" s="1"/>
      <c r="B3402" s="244"/>
    </row>
    <row r="3403" spans="1:2" ht="18.75">
      <c r="A3403" s="1"/>
      <c r="B3403" s="244"/>
    </row>
    <row r="3404" spans="1:2" ht="18.75">
      <c r="A3404" s="1"/>
      <c r="B3404" s="244"/>
    </row>
    <row r="3405" spans="1:2" ht="18.75">
      <c r="A3405" s="1"/>
      <c r="B3405" s="244"/>
    </row>
    <row r="3406" spans="1:2" ht="18.75">
      <c r="A3406" s="1"/>
      <c r="B3406" s="244"/>
    </row>
    <row r="3407" spans="1:2" ht="18.75">
      <c r="A3407" s="1"/>
      <c r="B3407" s="244"/>
    </row>
    <row r="3408" spans="1:2" ht="18.75">
      <c r="A3408" s="1"/>
      <c r="B3408" s="244"/>
    </row>
    <row r="3409" spans="1:2" ht="18.75">
      <c r="A3409" s="1"/>
      <c r="B3409" s="244"/>
    </row>
    <row r="3410" spans="1:2" ht="18.75">
      <c r="A3410" s="1"/>
      <c r="B3410" s="244"/>
    </row>
    <row r="3411" spans="1:2" ht="18.75">
      <c r="A3411" s="1"/>
      <c r="B3411" s="244"/>
    </row>
    <row r="3412" spans="1:2" ht="18.75">
      <c r="A3412" s="1"/>
      <c r="B3412" s="244"/>
    </row>
    <row r="3413" spans="1:2" ht="18.75">
      <c r="A3413" s="1"/>
      <c r="B3413" s="244"/>
    </row>
    <row r="3414" spans="1:2" ht="18.75">
      <c r="A3414" s="1"/>
      <c r="B3414" s="244"/>
    </row>
    <row r="3415" spans="1:2" ht="18.75">
      <c r="A3415" s="1"/>
      <c r="B3415" s="244"/>
    </row>
    <row r="3416" spans="1:2" ht="18.75">
      <c r="A3416" s="1"/>
      <c r="B3416" s="244"/>
    </row>
    <row r="3417" spans="1:2" ht="18.75">
      <c r="A3417" s="1"/>
      <c r="B3417" s="244"/>
    </row>
    <row r="3418" spans="1:2" ht="18.75">
      <c r="A3418" s="1"/>
      <c r="B3418" s="244"/>
    </row>
    <row r="3419" spans="1:2" ht="18.75">
      <c r="A3419" s="1"/>
      <c r="B3419" s="244"/>
    </row>
    <row r="3420" spans="1:2" ht="18.75">
      <c r="A3420" s="1"/>
      <c r="B3420" s="244"/>
    </row>
    <row r="3421" spans="1:2" ht="18.75">
      <c r="A3421" s="1"/>
      <c r="B3421" s="244"/>
    </row>
    <row r="3422" spans="1:2" ht="18.75">
      <c r="A3422" s="1"/>
      <c r="B3422" s="244"/>
    </row>
    <row r="3423" spans="1:2" ht="18.75">
      <c r="A3423" s="1"/>
      <c r="B3423" s="244"/>
    </row>
    <row r="3424" spans="1:2" ht="18.75">
      <c r="A3424" s="1"/>
      <c r="B3424" s="244"/>
    </row>
    <row r="3425" spans="1:2" ht="18.75">
      <c r="A3425" s="1"/>
      <c r="B3425" s="244"/>
    </row>
    <row r="3426" spans="1:2" ht="18.75">
      <c r="A3426" s="1"/>
      <c r="B3426" s="244"/>
    </row>
    <row r="3427" spans="1:2" ht="18.75">
      <c r="A3427" s="1"/>
      <c r="B3427" s="244"/>
    </row>
    <row r="3428" spans="1:2" ht="18.75">
      <c r="A3428" s="1"/>
      <c r="B3428" s="244"/>
    </row>
    <row r="3429" spans="1:2" ht="18.75">
      <c r="A3429" s="1"/>
      <c r="B3429" s="244"/>
    </row>
    <row r="3430" spans="1:2" ht="18.75">
      <c r="A3430" s="1"/>
      <c r="B3430" s="244"/>
    </row>
    <row r="3431" spans="1:2" ht="18.75">
      <c r="A3431" s="1"/>
      <c r="B3431" s="244"/>
    </row>
    <row r="3432" spans="1:2" ht="18.75">
      <c r="A3432" s="1"/>
      <c r="B3432" s="244"/>
    </row>
    <row r="3433" spans="1:2" ht="18.75">
      <c r="A3433" s="1"/>
      <c r="B3433" s="244"/>
    </row>
    <row r="3434" spans="1:2" ht="18.75">
      <c r="A3434" s="1"/>
      <c r="B3434" s="244"/>
    </row>
    <row r="3435" spans="1:2" ht="18.75">
      <c r="A3435" s="1"/>
      <c r="B3435" s="244"/>
    </row>
    <row r="3436" spans="1:2" ht="18.75">
      <c r="A3436" s="1"/>
      <c r="B3436" s="244"/>
    </row>
    <row r="3437" spans="1:2" ht="18.75">
      <c r="A3437" s="1"/>
      <c r="B3437" s="244"/>
    </row>
    <row r="3438" spans="1:2" ht="18.75">
      <c r="A3438" s="1"/>
      <c r="B3438" s="244"/>
    </row>
    <row r="3439" spans="1:2" ht="18.75">
      <c r="A3439" s="1"/>
      <c r="B3439" s="244"/>
    </row>
    <row r="3440" spans="1:2" ht="18.75">
      <c r="A3440" s="1"/>
      <c r="B3440" s="244"/>
    </row>
    <row r="3441" spans="1:2" ht="18.75">
      <c r="A3441" s="1"/>
      <c r="B3441" s="244"/>
    </row>
    <row r="3442" spans="1:2" ht="18.75">
      <c r="A3442" s="1"/>
      <c r="B3442" s="244"/>
    </row>
    <row r="3443" spans="1:2" ht="18.75">
      <c r="A3443" s="1"/>
      <c r="B3443" s="244"/>
    </row>
    <row r="3444" spans="1:2" ht="18.75">
      <c r="A3444" s="1"/>
      <c r="B3444" s="244"/>
    </row>
    <row r="3445" spans="1:2" ht="18.75">
      <c r="A3445" s="1"/>
      <c r="B3445" s="244"/>
    </row>
    <row r="3446" spans="1:2" ht="18.75">
      <c r="A3446" s="1"/>
      <c r="B3446" s="244"/>
    </row>
    <row r="3447" spans="1:2" ht="18.75">
      <c r="A3447" s="1"/>
      <c r="B3447" s="244"/>
    </row>
    <row r="3448" spans="1:2" ht="18.75">
      <c r="A3448" s="1"/>
      <c r="B3448" s="244"/>
    </row>
    <row r="3449" spans="1:2" ht="18.75">
      <c r="A3449" s="1"/>
      <c r="B3449" s="244"/>
    </row>
    <row r="3450" spans="1:2" ht="18.75">
      <c r="A3450" s="1"/>
      <c r="B3450" s="244"/>
    </row>
    <row r="3451" spans="1:2" ht="18.75">
      <c r="A3451" s="1"/>
      <c r="B3451" s="244"/>
    </row>
    <row r="3452" spans="1:2" ht="18.75">
      <c r="A3452" s="1"/>
      <c r="B3452" s="244"/>
    </row>
    <row r="3453" spans="1:2" ht="18.75">
      <c r="A3453" s="1"/>
      <c r="B3453" s="244"/>
    </row>
    <row r="3454" spans="1:2" ht="18.75">
      <c r="A3454" s="1"/>
      <c r="B3454" s="244"/>
    </row>
    <row r="3455" spans="1:2" ht="18.75">
      <c r="A3455" s="1"/>
      <c r="B3455" s="244"/>
    </row>
    <row r="3456" spans="1:2" ht="18.75">
      <c r="A3456" s="1"/>
      <c r="B3456" s="244"/>
    </row>
    <row r="3457" spans="1:2" ht="18.75">
      <c r="A3457" s="1"/>
      <c r="B3457" s="244"/>
    </row>
    <row r="3458" spans="1:2" ht="18.75">
      <c r="A3458" s="1"/>
      <c r="B3458" s="244"/>
    </row>
    <row r="3459" spans="1:2" ht="18.75">
      <c r="A3459" s="1"/>
      <c r="B3459" s="244"/>
    </row>
    <row r="3460" spans="1:2" ht="18.75">
      <c r="A3460" s="1"/>
      <c r="B3460" s="244"/>
    </row>
    <row r="3461" spans="1:2" ht="18.75">
      <c r="A3461" s="1"/>
      <c r="B3461" s="244"/>
    </row>
    <row r="3462" spans="1:2" ht="18.75">
      <c r="A3462" s="1"/>
      <c r="B3462" s="244"/>
    </row>
    <row r="3463" spans="1:2" ht="18.75">
      <c r="A3463" s="1"/>
      <c r="B3463" s="244"/>
    </row>
    <row r="3464" spans="1:2" ht="18.75">
      <c r="A3464" s="1"/>
      <c r="B3464" s="244"/>
    </row>
    <row r="3465" spans="1:2" ht="18.75">
      <c r="A3465" s="1"/>
      <c r="B3465" s="244"/>
    </row>
    <row r="3466" spans="1:2" ht="18.75">
      <c r="A3466" s="1"/>
      <c r="B3466" s="244"/>
    </row>
    <row r="3467" spans="1:2" ht="18.75">
      <c r="A3467" s="1"/>
      <c r="B3467" s="244"/>
    </row>
    <row r="3468" spans="1:2" ht="18.75">
      <c r="A3468" s="1"/>
      <c r="B3468" s="244"/>
    </row>
    <row r="3469" spans="1:2" ht="18.75">
      <c r="A3469" s="1"/>
      <c r="B3469" s="244"/>
    </row>
    <row r="3470" spans="1:2" ht="18.75">
      <c r="A3470" s="1"/>
      <c r="B3470" s="244"/>
    </row>
    <row r="3471" spans="1:2" ht="18.75">
      <c r="A3471" s="1"/>
      <c r="B3471" s="244"/>
    </row>
    <row r="3472" spans="1:2" ht="18.75">
      <c r="A3472" s="1"/>
      <c r="B3472" s="244"/>
    </row>
    <row r="3473" spans="1:2" ht="18.75">
      <c r="A3473" s="1"/>
      <c r="B3473" s="244"/>
    </row>
    <row r="3474" spans="1:2" ht="18.75">
      <c r="A3474" s="1"/>
      <c r="B3474" s="244"/>
    </row>
    <row r="3475" spans="1:2" ht="18.75">
      <c r="A3475" s="1"/>
      <c r="B3475" s="244"/>
    </row>
    <row r="3476" spans="1:2" ht="18.75">
      <c r="A3476" s="1"/>
      <c r="B3476" s="244"/>
    </row>
    <row r="3477" spans="1:2" ht="18.75">
      <c r="A3477" s="1"/>
      <c r="B3477" s="244"/>
    </row>
    <row r="3478" spans="1:2" ht="18.75">
      <c r="A3478" s="1"/>
      <c r="B3478" s="244"/>
    </row>
    <row r="3479" spans="1:2" ht="18.75">
      <c r="A3479" s="1"/>
      <c r="B3479" s="244"/>
    </row>
    <row r="3480" spans="1:2" ht="18.75">
      <c r="A3480" s="1"/>
      <c r="B3480" s="244"/>
    </row>
    <row r="3481" spans="1:2" ht="18.75">
      <c r="A3481" s="1"/>
      <c r="B3481" s="244"/>
    </row>
    <row r="3482" spans="1:2" ht="18.75">
      <c r="A3482" s="1"/>
      <c r="B3482" s="244"/>
    </row>
    <row r="3483" spans="1:2" ht="18.75">
      <c r="A3483" s="1"/>
      <c r="B3483" s="244"/>
    </row>
    <row r="3484" spans="1:2" ht="18.75">
      <c r="A3484" s="1"/>
      <c r="B3484" s="244"/>
    </row>
    <row r="3485" spans="1:2" ht="18.75">
      <c r="A3485" s="1"/>
      <c r="B3485" s="244"/>
    </row>
    <row r="3486" spans="1:2" ht="18.75">
      <c r="A3486" s="1"/>
      <c r="B3486" s="244"/>
    </row>
    <row r="3487" spans="1:2" ht="18.75">
      <c r="A3487" s="1"/>
      <c r="B3487" s="244"/>
    </row>
    <row r="3488" spans="1:2" ht="18.75">
      <c r="A3488" s="1"/>
      <c r="B3488" s="244"/>
    </row>
    <row r="3489" spans="1:2" ht="18.75">
      <c r="A3489" s="1"/>
      <c r="B3489" s="244"/>
    </row>
    <row r="3490" spans="1:2" ht="18.75">
      <c r="A3490" s="1"/>
      <c r="B3490" s="244"/>
    </row>
    <row r="3491" spans="1:2" ht="18.75">
      <c r="A3491" s="1"/>
      <c r="B3491" s="244"/>
    </row>
    <row r="3492" spans="1:2" ht="18.75">
      <c r="A3492" s="1"/>
      <c r="B3492" s="244"/>
    </row>
    <row r="3493" spans="1:2" ht="18.75">
      <c r="A3493" s="1"/>
      <c r="B3493" s="244"/>
    </row>
    <row r="3494" spans="1:2" ht="18.75">
      <c r="A3494" s="1"/>
      <c r="B3494" s="244"/>
    </row>
    <row r="3495" spans="1:2" ht="18.75">
      <c r="A3495" s="1"/>
      <c r="B3495" s="244"/>
    </row>
    <row r="3496" spans="1:2" ht="18.75">
      <c r="A3496" s="1"/>
      <c r="B3496" s="244"/>
    </row>
    <row r="3497" spans="1:2" ht="18.75">
      <c r="A3497" s="1"/>
      <c r="B3497" s="244"/>
    </row>
    <row r="3498" spans="1:2" ht="18.75">
      <c r="A3498" s="1"/>
      <c r="B3498" s="244"/>
    </row>
    <row r="3499" spans="1:2" ht="18.75">
      <c r="A3499" s="1"/>
      <c r="B3499" s="244"/>
    </row>
    <row r="3500" spans="1:2" ht="18.75">
      <c r="A3500" s="1"/>
      <c r="B3500" s="244"/>
    </row>
    <row r="3501" spans="1:2" ht="18.75">
      <c r="A3501" s="1"/>
      <c r="B3501" s="244"/>
    </row>
    <row r="3502" spans="1:2" ht="18.75">
      <c r="A3502" s="1"/>
      <c r="B3502" s="244"/>
    </row>
    <row r="3503" spans="1:2" ht="18.75">
      <c r="A3503" s="1"/>
      <c r="B3503" s="244"/>
    </row>
    <row r="3504" spans="1:2" ht="18.75">
      <c r="A3504" s="1"/>
      <c r="B3504" s="244"/>
    </row>
    <row r="3505" spans="1:2" ht="18.75">
      <c r="A3505" s="1"/>
      <c r="B3505" s="244"/>
    </row>
    <row r="3506" spans="1:2" ht="18.75">
      <c r="A3506" s="1"/>
      <c r="B3506" s="244"/>
    </row>
    <row r="3507" spans="1:2" ht="18.75">
      <c r="A3507" s="1"/>
      <c r="B3507" s="244"/>
    </row>
    <row r="3508" spans="1:2" ht="18.75">
      <c r="A3508" s="1"/>
      <c r="B3508" s="244"/>
    </row>
    <row r="3509" spans="1:2" ht="18.75">
      <c r="A3509" s="1"/>
      <c r="B3509" s="244"/>
    </row>
    <row r="3510" spans="1:2" ht="18.75">
      <c r="A3510" s="1"/>
      <c r="B3510" s="244"/>
    </row>
    <row r="3511" spans="1:2" ht="18.75">
      <c r="A3511" s="1"/>
      <c r="B3511" s="244"/>
    </row>
    <row r="3512" spans="1:2" ht="18.75">
      <c r="A3512" s="1"/>
      <c r="B3512" s="244"/>
    </row>
    <row r="3513" spans="1:2" ht="18.75">
      <c r="A3513" s="1"/>
      <c r="B3513" s="244"/>
    </row>
    <row r="3514" spans="1:2" ht="18.75">
      <c r="A3514" s="1"/>
      <c r="B3514" s="244"/>
    </row>
    <row r="3515" spans="1:2" ht="18.75">
      <c r="A3515" s="1"/>
      <c r="B3515" s="244"/>
    </row>
    <row r="3516" spans="1:2" ht="18.75">
      <c r="A3516" s="1"/>
      <c r="B3516" s="244"/>
    </row>
    <row r="3517" spans="1:2" ht="18.75">
      <c r="A3517" s="1"/>
      <c r="B3517" s="244"/>
    </row>
    <row r="3518" spans="1:2" ht="18.75">
      <c r="A3518" s="1"/>
      <c r="B3518" s="244"/>
    </row>
    <row r="3519" spans="1:2" ht="18.75">
      <c r="A3519" s="1"/>
      <c r="B3519" s="244"/>
    </row>
    <row r="3520" spans="1:2" ht="18.75">
      <c r="A3520" s="1"/>
      <c r="B3520" s="244"/>
    </row>
    <row r="3521" spans="1:2" ht="18.75">
      <c r="A3521" s="1"/>
      <c r="B3521" s="244"/>
    </row>
    <row r="3522" spans="1:2" ht="18.75">
      <c r="A3522" s="1"/>
      <c r="B3522" s="244"/>
    </row>
    <row r="3523" spans="1:2" ht="18.75">
      <c r="A3523" s="1"/>
      <c r="B3523" s="244"/>
    </row>
    <row r="3524" spans="1:2" ht="18.75">
      <c r="A3524" s="1"/>
      <c r="B3524" s="244"/>
    </row>
    <row r="3525" spans="1:2" ht="18.75">
      <c r="A3525" s="1"/>
      <c r="B3525" s="244"/>
    </row>
    <row r="3526" spans="1:2" ht="18.75">
      <c r="A3526" s="1"/>
      <c r="B3526" s="244"/>
    </row>
    <row r="3527" spans="1:2" ht="18.75">
      <c r="A3527" s="1"/>
      <c r="B3527" s="244"/>
    </row>
    <row r="3528" spans="1:2" ht="18.75">
      <c r="A3528" s="1"/>
      <c r="B3528" s="244"/>
    </row>
    <row r="3529" spans="1:2" ht="18.75">
      <c r="A3529" s="1"/>
      <c r="B3529" s="244"/>
    </row>
    <row r="3530" spans="1:2" ht="18.75">
      <c r="A3530" s="1"/>
      <c r="B3530" s="244"/>
    </row>
    <row r="3531" spans="1:2" ht="18.75">
      <c r="A3531" s="1"/>
      <c r="B3531" s="244"/>
    </row>
    <row r="3532" spans="1:2" ht="18.75">
      <c r="A3532" s="1"/>
      <c r="B3532" s="244"/>
    </row>
    <row r="3533" spans="1:2" ht="18.75">
      <c r="A3533" s="1"/>
      <c r="B3533" s="244"/>
    </row>
    <row r="3534" spans="1:2" ht="18.75">
      <c r="A3534" s="1"/>
      <c r="B3534" s="244"/>
    </row>
    <row r="3535" spans="1:2" ht="18.75">
      <c r="A3535" s="1"/>
      <c r="B3535" s="244"/>
    </row>
    <row r="3536" spans="1:2" ht="18.75">
      <c r="A3536" s="1"/>
      <c r="B3536" s="244"/>
    </row>
    <row r="3537" spans="1:2" ht="18.75">
      <c r="A3537" s="1"/>
      <c r="B3537" s="244"/>
    </row>
    <row r="3538" spans="1:2" ht="18.75">
      <c r="A3538" s="1"/>
      <c r="B3538" s="244"/>
    </row>
    <row r="3539" spans="1:2" ht="18.75">
      <c r="A3539" s="1"/>
      <c r="B3539" s="244"/>
    </row>
    <row r="3540" spans="1:2" ht="18.75">
      <c r="A3540" s="1"/>
      <c r="B3540" s="244"/>
    </row>
    <row r="3541" spans="1:2" ht="18.75">
      <c r="A3541" s="1"/>
      <c r="B3541" s="244"/>
    </row>
    <row r="3542" spans="1:2" ht="18.75">
      <c r="A3542" s="1"/>
      <c r="B3542" s="244"/>
    </row>
    <row r="3543" spans="1:2" ht="18.75">
      <c r="A3543" s="1"/>
      <c r="B3543" s="244"/>
    </row>
    <row r="3544" spans="1:2" ht="18.75">
      <c r="A3544" s="1"/>
      <c r="B3544" s="244"/>
    </row>
    <row r="3545" spans="1:2" ht="18.75">
      <c r="A3545" s="1"/>
      <c r="B3545" s="244"/>
    </row>
    <row r="3546" spans="1:2" ht="18.75">
      <c r="A3546" s="1"/>
      <c r="B3546" s="244"/>
    </row>
    <row r="3547" spans="1:2" ht="18.75">
      <c r="A3547" s="1"/>
      <c r="B3547" s="244"/>
    </row>
    <row r="3548" spans="1:2" ht="18.75">
      <c r="A3548" s="1"/>
      <c r="B3548" s="244"/>
    </row>
    <row r="3549" spans="1:2" ht="18.75">
      <c r="A3549" s="1"/>
      <c r="B3549" s="244"/>
    </row>
    <row r="3550" spans="1:2" ht="18.75">
      <c r="A3550" s="1"/>
      <c r="B3550" s="244"/>
    </row>
    <row r="3551" spans="1:2" ht="18.75">
      <c r="A3551" s="1"/>
      <c r="B3551" s="244"/>
    </row>
    <row r="3552" spans="1:2" ht="18.75">
      <c r="A3552" s="1"/>
      <c r="B3552" s="244"/>
    </row>
    <row r="3553" spans="1:2" ht="18.75">
      <c r="A3553" s="1"/>
      <c r="B3553" s="244"/>
    </row>
    <row r="3554" spans="1:2" ht="18.75">
      <c r="A3554" s="1"/>
      <c r="B3554" s="244"/>
    </row>
    <row r="3555" spans="1:2" ht="18.75">
      <c r="A3555" s="1"/>
      <c r="B3555" s="244"/>
    </row>
    <row r="3556" spans="1:2" ht="18.75">
      <c r="A3556" s="1"/>
      <c r="B3556" s="244"/>
    </row>
    <row r="3557" spans="1:2" ht="18.75">
      <c r="A3557" s="1"/>
      <c r="B3557" s="244"/>
    </row>
    <row r="3558" spans="1:2" ht="18.75">
      <c r="A3558" s="1"/>
      <c r="B3558" s="244"/>
    </row>
    <row r="3559" spans="1:2" ht="18.75">
      <c r="A3559" s="1"/>
      <c r="B3559" s="244"/>
    </row>
    <row r="3560" spans="1:2" ht="18.75">
      <c r="A3560" s="1"/>
      <c r="B3560" s="244"/>
    </row>
    <row r="3561" spans="1:2" ht="18.75">
      <c r="A3561" s="1"/>
      <c r="B3561" s="244"/>
    </row>
    <row r="3562" spans="1:2" ht="18.75">
      <c r="A3562" s="1"/>
      <c r="B3562" s="244"/>
    </row>
    <row r="3563" spans="1:2" ht="18.75">
      <c r="A3563" s="1"/>
      <c r="B3563" s="244"/>
    </row>
    <row r="3564" spans="1:2" ht="18.75">
      <c r="A3564" s="1"/>
      <c r="B3564" s="244"/>
    </row>
    <row r="3565" spans="1:2" ht="18.75">
      <c r="A3565" s="1"/>
      <c r="B3565" s="244"/>
    </row>
    <row r="3566" spans="1:2" ht="18.75">
      <c r="A3566" s="1"/>
      <c r="B3566" s="244"/>
    </row>
    <row r="3567" spans="1:2" ht="18.75">
      <c r="A3567" s="1"/>
      <c r="B3567" s="244"/>
    </row>
    <row r="3568" spans="1:2" ht="18.75">
      <c r="A3568" s="1"/>
      <c r="B3568" s="244"/>
    </row>
    <row r="3569" spans="1:2" ht="18.75">
      <c r="A3569" s="1"/>
      <c r="B3569" s="244"/>
    </row>
    <row r="3570" spans="1:2" ht="18.75">
      <c r="A3570" s="1"/>
      <c r="B3570" s="244"/>
    </row>
    <row r="3571" spans="1:2" ht="18.75">
      <c r="A3571" s="1"/>
      <c r="B3571" s="244"/>
    </row>
    <row r="3572" spans="1:2" ht="18.75">
      <c r="A3572" s="1"/>
      <c r="B3572" s="244"/>
    </row>
    <row r="3573" spans="1:2" ht="18.75">
      <c r="A3573" s="1"/>
      <c r="B3573" s="244"/>
    </row>
    <row r="3574" spans="1:2" ht="18.75">
      <c r="A3574" s="1"/>
      <c r="B3574" s="244"/>
    </row>
    <row r="3575" spans="1:2" ht="18.75">
      <c r="A3575" s="1"/>
      <c r="B3575" s="244"/>
    </row>
    <row r="3576" spans="1:2" ht="18.75">
      <c r="A3576" s="1"/>
      <c r="B3576" s="244"/>
    </row>
    <row r="3577" spans="1:2" ht="18.75">
      <c r="A3577" s="1"/>
      <c r="B3577" s="244"/>
    </row>
    <row r="3578" spans="1:2" ht="18.75">
      <c r="A3578" s="1"/>
      <c r="B3578" s="244"/>
    </row>
    <row r="3579" spans="1:2" ht="18.75">
      <c r="A3579" s="1"/>
      <c r="B3579" s="244"/>
    </row>
    <row r="3580" spans="1:2" ht="18.75">
      <c r="A3580" s="1"/>
      <c r="B3580" s="244"/>
    </row>
    <row r="3581" spans="1:2" ht="18.75">
      <c r="A3581" s="1"/>
      <c r="B3581" s="244"/>
    </row>
    <row r="3582" spans="1:2" ht="18.75">
      <c r="A3582" s="1"/>
      <c r="B3582" s="244"/>
    </row>
    <row r="3583" spans="1:2" ht="18.75">
      <c r="A3583" s="1"/>
      <c r="B3583" s="244"/>
    </row>
    <row r="3584" spans="1:2" ht="18.75">
      <c r="A3584" s="1"/>
      <c r="B3584" s="244"/>
    </row>
    <row r="3585" spans="1:2" ht="18.75">
      <c r="A3585" s="1"/>
      <c r="B3585" s="244"/>
    </row>
    <row r="3586" spans="1:2" ht="18.75">
      <c r="A3586" s="1"/>
      <c r="B3586" s="244"/>
    </row>
    <row r="3587" spans="1:2" ht="18.75">
      <c r="A3587" s="1"/>
      <c r="B3587" s="244"/>
    </row>
    <row r="3588" spans="1:2" ht="18.75">
      <c r="A3588" s="1"/>
      <c r="B3588" s="244"/>
    </row>
    <row r="3589" spans="1:2" ht="18.75">
      <c r="A3589" s="1"/>
      <c r="B3589" s="244"/>
    </row>
    <row r="3590" spans="1:2" ht="18.75">
      <c r="A3590" s="1"/>
      <c r="B3590" s="244"/>
    </row>
    <row r="3591" spans="1:2" ht="18.75">
      <c r="A3591" s="1"/>
      <c r="B3591" s="244"/>
    </row>
    <row r="3592" spans="1:2" ht="18.75">
      <c r="A3592" s="1"/>
      <c r="B3592" s="244"/>
    </row>
    <row r="3593" spans="1:2" ht="18.75">
      <c r="A3593" s="1"/>
      <c r="B3593" s="244"/>
    </row>
    <row r="3594" spans="1:2" ht="18.75">
      <c r="A3594" s="1"/>
      <c r="B3594" s="244"/>
    </row>
    <row r="3595" spans="1:2" ht="18.75">
      <c r="A3595" s="1"/>
      <c r="B3595" s="244"/>
    </row>
    <row r="3596" spans="1:2" ht="18.75">
      <c r="A3596" s="1"/>
      <c r="B3596" s="244"/>
    </row>
    <row r="3597" spans="1:2" ht="18.75">
      <c r="A3597" s="1"/>
      <c r="B3597" s="244"/>
    </row>
    <row r="3598" spans="1:2" ht="18.75">
      <c r="A3598" s="1"/>
      <c r="B3598" s="244"/>
    </row>
    <row r="3599" spans="1:2" ht="18.75">
      <c r="A3599" s="1"/>
      <c r="B3599" s="244"/>
    </row>
    <row r="3600" spans="1:2" ht="18.75">
      <c r="A3600" s="1"/>
      <c r="B3600" s="244"/>
    </row>
    <row r="3601" spans="1:2" ht="18.75">
      <c r="A3601" s="1"/>
      <c r="B3601" s="244"/>
    </row>
    <row r="3602" spans="1:2" ht="18.75">
      <c r="A3602" s="1"/>
      <c r="B3602" s="244"/>
    </row>
    <row r="3603" spans="1:2" ht="18.75">
      <c r="A3603" s="1"/>
      <c r="B3603" s="244"/>
    </row>
    <row r="3604" spans="1:2" ht="18.75">
      <c r="A3604" s="1"/>
      <c r="B3604" s="244"/>
    </row>
    <row r="3605" spans="1:2" ht="18.75">
      <c r="A3605" s="1"/>
      <c r="B3605" s="244"/>
    </row>
    <row r="3606" spans="1:2" ht="18.75">
      <c r="A3606" s="1"/>
      <c r="B3606" s="244"/>
    </row>
    <row r="3607" spans="1:2" ht="18.75">
      <c r="A3607" s="1"/>
      <c r="B3607" s="244"/>
    </row>
    <row r="3608" spans="1:2" ht="18.75">
      <c r="A3608" s="1"/>
      <c r="B3608" s="244"/>
    </row>
    <row r="3609" spans="1:2" ht="18.75">
      <c r="A3609" s="1"/>
      <c r="B3609" s="244"/>
    </row>
    <row r="3610" spans="1:2" ht="18.75">
      <c r="A3610" s="1"/>
      <c r="B3610" s="244"/>
    </row>
    <row r="3611" spans="1:2" ht="18.75">
      <c r="A3611" s="1"/>
      <c r="B3611" s="244"/>
    </row>
    <row r="3612" spans="1:2" ht="18.75">
      <c r="A3612" s="1"/>
      <c r="B3612" s="244"/>
    </row>
    <row r="3613" spans="1:2" ht="18.75">
      <c r="A3613" s="1"/>
      <c r="B3613" s="244"/>
    </row>
    <row r="3614" spans="1:2" ht="18.75">
      <c r="A3614" s="1"/>
      <c r="B3614" s="244"/>
    </row>
    <row r="3615" spans="1:2" ht="18.75">
      <c r="A3615" s="1"/>
      <c r="B3615" s="244"/>
    </row>
    <row r="3616" spans="1:2" ht="18.75">
      <c r="A3616" s="1"/>
      <c r="B3616" s="244"/>
    </row>
    <row r="3617" spans="1:2" ht="18.75">
      <c r="A3617" s="1"/>
      <c r="B3617" s="244"/>
    </row>
    <row r="3618" spans="1:2" ht="18.75">
      <c r="A3618" s="1"/>
      <c r="B3618" s="244"/>
    </row>
    <row r="3619" spans="1:2" ht="18.75">
      <c r="A3619" s="1"/>
      <c r="B3619" s="244"/>
    </row>
    <row r="3620" spans="1:2" ht="18.75">
      <c r="A3620" s="1"/>
      <c r="B3620" s="244"/>
    </row>
    <row r="3621" spans="1:2" ht="18.75">
      <c r="A3621" s="1"/>
      <c r="B3621" s="244"/>
    </row>
    <row r="3622" spans="1:2" ht="18.75">
      <c r="A3622" s="1"/>
      <c r="B3622" s="244"/>
    </row>
    <row r="3623" spans="1:2" ht="18.75">
      <c r="A3623" s="1"/>
      <c r="B3623" s="244"/>
    </row>
    <row r="3624" spans="1:2" ht="18.75">
      <c r="A3624" s="1"/>
      <c r="B3624" s="244"/>
    </row>
    <row r="3625" spans="1:2" ht="18.75">
      <c r="A3625" s="1"/>
      <c r="B3625" s="244"/>
    </row>
    <row r="3626" spans="1:2" ht="18.75">
      <c r="A3626" s="1"/>
      <c r="B3626" s="244"/>
    </row>
    <row r="3627" spans="1:2" ht="18.75">
      <c r="A3627" s="1"/>
      <c r="B3627" s="244"/>
    </row>
    <row r="3628" spans="1:2" ht="18.75">
      <c r="A3628" s="1"/>
      <c r="B3628" s="244"/>
    </row>
    <row r="3629" spans="1:2" ht="18.75">
      <c r="A3629" s="1"/>
      <c r="B3629" s="244"/>
    </row>
    <row r="3630" spans="1:2" ht="18.75">
      <c r="A3630" s="1"/>
      <c r="B3630" s="244"/>
    </row>
    <row r="3631" spans="1:2" ht="18.75">
      <c r="A3631" s="1"/>
      <c r="B3631" s="244"/>
    </row>
    <row r="3632" spans="1:2" ht="18.75">
      <c r="A3632" s="1"/>
      <c r="B3632" s="244"/>
    </row>
    <row r="3633" spans="1:2" ht="18.75">
      <c r="A3633" s="1"/>
      <c r="B3633" s="244"/>
    </row>
    <row r="3634" spans="1:2" ht="18.75">
      <c r="A3634" s="1"/>
      <c r="B3634" s="244"/>
    </row>
    <row r="3635" spans="1:2" ht="18.75">
      <c r="A3635" s="1"/>
      <c r="B3635" s="244"/>
    </row>
    <row r="3636" spans="1:2" ht="18.75">
      <c r="A3636" s="1"/>
      <c r="B3636" s="244"/>
    </row>
    <row r="3637" spans="1:2" ht="18.75">
      <c r="A3637" s="1"/>
      <c r="B3637" s="244"/>
    </row>
    <row r="3638" spans="1:2" ht="18.75">
      <c r="A3638" s="1"/>
      <c r="B3638" s="244"/>
    </row>
    <row r="3639" spans="1:2" ht="18.75">
      <c r="A3639" s="1"/>
      <c r="B3639" s="244"/>
    </row>
    <row r="3640" spans="1:2" ht="18.75">
      <c r="A3640" s="1"/>
      <c r="B3640" s="244"/>
    </row>
    <row r="3641" spans="1:2" ht="18.75">
      <c r="A3641" s="1"/>
      <c r="B3641" s="244"/>
    </row>
    <row r="3642" spans="1:2" ht="18.75">
      <c r="A3642" s="1"/>
      <c r="B3642" s="244"/>
    </row>
    <row r="3643" spans="1:2" ht="18.75">
      <c r="A3643" s="1"/>
      <c r="B3643" s="244"/>
    </row>
    <row r="3644" spans="1:2" ht="18.75">
      <c r="A3644" s="1"/>
      <c r="B3644" s="244"/>
    </row>
    <row r="3645" spans="1:2" ht="18.75">
      <c r="A3645" s="1"/>
      <c r="B3645" s="244"/>
    </row>
    <row r="3646" spans="1:2" ht="18.75">
      <c r="A3646" s="1"/>
      <c r="B3646" s="244"/>
    </row>
    <row r="3647" spans="1:2" ht="18.75">
      <c r="A3647" s="1"/>
      <c r="B3647" s="244"/>
    </row>
    <row r="3648" spans="1:2" ht="18.75">
      <c r="A3648" s="1"/>
      <c r="B3648" s="244"/>
    </row>
    <row r="3649" spans="1:2" ht="18.75">
      <c r="A3649" s="1"/>
      <c r="B3649" s="244"/>
    </row>
    <row r="3650" spans="1:2" ht="18.75">
      <c r="A3650" s="1"/>
      <c r="B3650" s="244"/>
    </row>
    <row r="3651" spans="1:2" ht="18.75">
      <c r="A3651" s="1"/>
      <c r="B3651" s="244"/>
    </row>
    <row r="3652" spans="1:2" ht="18.75">
      <c r="A3652" s="1"/>
      <c r="B3652" s="244"/>
    </row>
    <row r="3653" spans="1:2" ht="18.75">
      <c r="A3653" s="1"/>
      <c r="B3653" s="244"/>
    </row>
    <row r="3654" spans="1:2" ht="18.75">
      <c r="A3654" s="1"/>
      <c r="B3654" s="244"/>
    </row>
    <row r="3655" spans="1:2" ht="18.75">
      <c r="A3655" s="1"/>
      <c r="B3655" s="244"/>
    </row>
    <row r="3656" spans="1:2" ht="18.75">
      <c r="A3656" s="1"/>
      <c r="B3656" s="244"/>
    </row>
    <row r="3657" spans="1:2" ht="18.75">
      <c r="A3657" s="1"/>
      <c r="B3657" s="244"/>
    </row>
    <row r="3658" spans="1:2" ht="18.75">
      <c r="A3658" s="1"/>
      <c r="B3658" s="244"/>
    </row>
    <row r="3659" spans="1:2" ht="18.75">
      <c r="A3659" s="1"/>
      <c r="B3659" s="244"/>
    </row>
    <row r="3660" spans="1:2" ht="18.75">
      <c r="A3660" s="1"/>
      <c r="B3660" s="244"/>
    </row>
    <row r="3661" spans="1:2" ht="18.75">
      <c r="A3661" s="1"/>
      <c r="B3661" s="244"/>
    </row>
    <row r="3662" spans="1:2" ht="18.75">
      <c r="A3662" s="1"/>
      <c r="B3662" s="244"/>
    </row>
    <row r="3663" spans="1:2" ht="18.75">
      <c r="A3663" s="1"/>
      <c r="B3663" s="244"/>
    </row>
    <row r="3664" spans="1:2" ht="18.75">
      <c r="A3664" s="1"/>
      <c r="B3664" s="244"/>
    </row>
    <row r="3665" spans="1:2" ht="18.75">
      <c r="A3665" s="1"/>
      <c r="B3665" s="244"/>
    </row>
    <row r="3666" spans="1:2" ht="18.75">
      <c r="A3666" s="1"/>
      <c r="B3666" s="244"/>
    </row>
    <row r="3667" spans="1:2" ht="18.75">
      <c r="A3667" s="1"/>
      <c r="B3667" s="244"/>
    </row>
    <row r="3668" spans="1:2" ht="18.75">
      <c r="A3668" s="1"/>
      <c r="B3668" s="244"/>
    </row>
    <row r="3669" spans="1:2" ht="18.75">
      <c r="A3669" s="1"/>
      <c r="B3669" s="244"/>
    </row>
    <row r="3670" spans="1:2" ht="18.75">
      <c r="A3670" s="1"/>
      <c r="B3670" s="244"/>
    </row>
    <row r="3671" spans="1:2" ht="18.75">
      <c r="A3671" s="1"/>
      <c r="B3671" s="244"/>
    </row>
    <row r="3672" spans="1:2" ht="18.75">
      <c r="A3672" s="1"/>
      <c r="B3672" s="244"/>
    </row>
    <row r="3673" spans="1:2" ht="18.75">
      <c r="A3673" s="1"/>
      <c r="B3673" s="244"/>
    </row>
    <row r="3674" spans="1:2" ht="18.75">
      <c r="A3674" s="1"/>
      <c r="B3674" s="244"/>
    </row>
    <row r="3675" spans="1:2" ht="18.75">
      <c r="A3675" s="1"/>
      <c r="B3675" s="244"/>
    </row>
    <row r="3676" spans="1:2" ht="18.75">
      <c r="A3676" s="1"/>
      <c r="B3676" s="244"/>
    </row>
    <row r="3677" spans="1:2" ht="18.75">
      <c r="A3677" s="1"/>
      <c r="B3677" s="244"/>
    </row>
    <row r="3678" spans="1:2" ht="18.75">
      <c r="A3678" s="1"/>
      <c r="B3678" s="244"/>
    </row>
    <row r="3679" spans="1:2" ht="18.75">
      <c r="A3679" s="1"/>
      <c r="B3679" s="244"/>
    </row>
    <row r="3680" spans="1:2" ht="18.75">
      <c r="A3680" s="1"/>
      <c r="B3680" s="244"/>
    </row>
    <row r="3681" spans="1:2" ht="18.75">
      <c r="A3681" s="1"/>
      <c r="B3681" s="244"/>
    </row>
    <row r="3682" spans="1:2" ht="18.75">
      <c r="A3682" s="1"/>
      <c r="B3682" s="244"/>
    </row>
    <row r="3683" spans="1:2" ht="18.75">
      <c r="A3683" s="1"/>
      <c r="B3683" s="244"/>
    </row>
    <row r="3684" spans="1:2" ht="18.75">
      <c r="A3684" s="1"/>
      <c r="B3684" s="244"/>
    </row>
    <row r="3685" spans="1:2" ht="18.75">
      <c r="A3685" s="1"/>
      <c r="B3685" s="244"/>
    </row>
    <row r="3686" spans="1:2" ht="18.75">
      <c r="A3686" s="1"/>
      <c r="B3686" s="244"/>
    </row>
    <row r="3687" spans="1:2" ht="18.75">
      <c r="A3687" s="1"/>
      <c r="B3687" s="244"/>
    </row>
    <row r="3688" spans="1:2" ht="18.75">
      <c r="A3688" s="1"/>
      <c r="B3688" s="244"/>
    </row>
    <row r="3689" spans="1:2" ht="18.75">
      <c r="A3689" s="1"/>
      <c r="B3689" s="244"/>
    </row>
    <row r="3690" spans="1:2" ht="18.75">
      <c r="A3690" s="1"/>
      <c r="B3690" s="244"/>
    </row>
    <row r="3691" spans="1:2" ht="18.75">
      <c r="A3691" s="1"/>
      <c r="B3691" s="244"/>
    </row>
    <row r="3692" spans="1:2" ht="18.75">
      <c r="A3692" s="1"/>
      <c r="B3692" s="244"/>
    </row>
    <row r="3693" spans="1:2" ht="18.75">
      <c r="A3693" s="1"/>
      <c r="B3693" s="244"/>
    </row>
    <row r="3694" spans="1:2" ht="18.75">
      <c r="A3694" s="1"/>
      <c r="B3694" s="244"/>
    </row>
    <row r="3695" spans="1:2" ht="18.75">
      <c r="A3695" s="1"/>
      <c r="B3695" s="244"/>
    </row>
    <row r="3696" spans="1:2" ht="18.75">
      <c r="A3696" s="1"/>
      <c r="B3696" s="244"/>
    </row>
    <row r="3697" spans="1:2" ht="18.75">
      <c r="A3697" s="1"/>
      <c r="B3697" s="244"/>
    </row>
    <row r="3698" spans="1:2" ht="18.75">
      <c r="A3698" s="1"/>
      <c r="B3698" s="244"/>
    </row>
    <row r="3699" spans="1:2" ht="18.75">
      <c r="A3699" s="1"/>
      <c r="B3699" s="244"/>
    </row>
    <row r="3700" spans="1:2" ht="18.75">
      <c r="A3700" s="1"/>
      <c r="B3700" s="244"/>
    </row>
    <row r="3701" spans="1:2" ht="18.75">
      <c r="A3701" s="1"/>
      <c r="B3701" s="244"/>
    </row>
    <row r="3702" spans="1:2" ht="18.75">
      <c r="A3702" s="1"/>
      <c r="B3702" s="244"/>
    </row>
    <row r="3703" spans="1:2" ht="18.75">
      <c r="A3703" s="1"/>
      <c r="B3703" s="244"/>
    </row>
    <row r="3704" spans="1:2" ht="18.75">
      <c r="A3704" s="1"/>
      <c r="B3704" s="244"/>
    </row>
    <row r="3705" spans="1:2" ht="18.75">
      <c r="A3705" s="1"/>
      <c r="B3705" s="244"/>
    </row>
    <row r="3706" spans="1:2" ht="18.75">
      <c r="A3706" s="1"/>
      <c r="B3706" s="244"/>
    </row>
    <row r="3707" spans="1:2" ht="18.75">
      <c r="A3707" s="1"/>
      <c r="B3707" s="244"/>
    </row>
    <row r="3708" spans="1:2" ht="18.75">
      <c r="A3708" s="1"/>
      <c r="B3708" s="244"/>
    </row>
    <row r="3709" spans="1:2" ht="18.75">
      <c r="A3709" s="1"/>
      <c r="B3709" s="244"/>
    </row>
    <row r="3710" spans="1:2" ht="18.75">
      <c r="A3710" s="1"/>
      <c r="B3710" s="244"/>
    </row>
    <row r="3711" spans="1:2" ht="18.75">
      <c r="A3711" s="1"/>
      <c r="B3711" s="244"/>
    </row>
    <row r="3712" spans="1:2" ht="18.75">
      <c r="A3712" s="1"/>
      <c r="B3712" s="244"/>
    </row>
    <row r="3713" spans="1:2" ht="18.75">
      <c r="A3713" s="1"/>
      <c r="B3713" s="244"/>
    </row>
    <row r="3714" spans="1:2" ht="18.75">
      <c r="A3714" s="1"/>
      <c r="B3714" s="244"/>
    </row>
    <row r="3715" spans="1:2" ht="18.75">
      <c r="A3715" s="1"/>
      <c r="B3715" s="244"/>
    </row>
    <row r="3716" spans="1:2" ht="18.75">
      <c r="A3716" s="1"/>
      <c r="B3716" s="244"/>
    </row>
    <row r="3717" spans="1:2" ht="18.75">
      <c r="A3717" s="1"/>
      <c r="B3717" s="244"/>
    </row>
    <row r="3718" spans="1:2" ht="18.75">
      <c r="A3718" s="1"/>
      <c r="B3718" s="244"/>
    </row>
    <row r="3719" spans="1:2" ht="18.75">
      <c r="A3719" s="1"/>
      <c r="B3719" s="244"/>
    </row>
    <row r="3720" spans="1:2" ht="18.75">
      <c r="A3720" s="1"/>
      <c r="B3720" s="244"/>
    </row>
    <row r="3721" spans="1:2" ht="18.75">
      <c r="A3721" s="1"/>
      <c r="B3721" s="244"/>
    </row>
    <row r="3722" spans="1:2" ht="18.75">
      <c r="A3722" s="1"/>
      <c r="B3722" s="244"/>
    </row>
    <row r="3723" spans="1:2" ht="18.75">
      <c r="A3723" s="1"/>
      <c r="B3723" s="244"/>
    </row>
    <row r="3724" spans="1:2" ht="18.75">
      <c r="A3724" s="1"/>
      <c r="B3724" s="244"/>
    </row>
    <row r="3725" spans="1:2" ht="18.75">
      <c r="A3725" s="1"/>
      <c r="B3725" s="244"/>
    </row>
    <row r="3726" spans="1:2" ht="18.75">
      <c r="A3726" s="1"/>
      <c r="B3726" s="244"/>
    </row>
    <row r="3727" spans="1:2" ht="18.75">
      <c r="A3727" s="1"/>
      <c r="B3727" s="244"/>
    </row>
    <row r="3728" spans="1:2" ht="18.75">
      <c r="A3728" s="1"/>
      <c r="B3728" s="244"/>
    </row>
    <row r="3729" spans="1:2" ht="18.75">
      <c r="A3729" s="1"/>
      <c r="B3729" s="244"/>
    </row>
    <row r="3730" spans="1:2" ht="18.75">
      <c r="A3730" s="1"/>
      <c r="B3730" s="244"/>
    </row>
    <row r="3731" spans="1:2" ht="18.75">
      <c r="A3731" s="1"/>
      <c r="B3731" s="244"/>
    </row>
    <row r="3732" spans="1:2" ht="18.75">
      <c r="A3732" s="1"/>
      <c r="B3732" s="244"/>
    </row>
    <row r="3733" spans="1:2" ht="18.75">
      <c r="A3733" s="1"/>
      <c r="B3733" s="244"/>
    </row>
    <row r="3734" spans="1:2" ht="18.75">
      <c r="A3734" s="1"/>
      <c r="B3734" s="244"/>
    </row>
    <row r="3735" spans="1:2" ht="18.75">
      <c r="A3735" s="1"/>
      <c r="B3735" s="244"/>
    </row>
    <row r="3736" spans="1:2" ht="18.75">
      <c r="A3736" s="1"/>
      <c r="B3736" s="244"/>
    </row>
    <row r="3737" spans="1:2" ht="18.75">
      <c r="A3737" s="1"/>
      <c r="B3737" s="244"/>
    </row>
    <row r="3738" spans="1:2" ht="18.75">
      <c r="A3738" s="1"/>
      <c r="B3738" s="244"/>
    </row>
    <row r="3739" spans="1:2" ht="18.75">
      <c r="A3739" s="1"/>
      <c r="B3739" s="244"/>
    </row>
    <row r="3740" spans="1:2" ht="18.75">
      <c r="A3740" s="1"/>
      <c r="B3740" s="244"/>
    </row>
    <row r="3741" spans="1:2" ht="18.75">
      <c r="A3741" s="1"/>
      <c r="B3741" s="244"/>
    </row>
    <row r="3742" spans="1:2" ht="18.75">
      <c r="A3742" s="1"/>
      <c r="B3742" s="244"/>
    </row>
    <row r="3743" spans="1:2" ht="18.75">
      <c r="A3743" s="1"/>
      <c r="B3743" s="244"/>
    </row>
    <row r="3744" spans="1:2" ht="18.75">
      <c r="A3744" s="1"/>
      <c r="B3744" s="244"/>
    </row>
    <row r="3745" spans="1:2" ht="18.75">
      <c r="A3745" s="1"/>
      <c r="B3745" s="244"/>
    </row>
    <row r="3746" spans="1:2" ht="18.75">
      <c r="A3746" s="1"/>
      <c r="B3746" s="244"/>
    </row>
    <row r="3747" spans="1:2" ht="18.75">
      <c r="A3747" s="1"/>
      <c r="B3747" s="244"/>
    </row>
    <row r="3748" spans="1:2" ht="18.75">
      <c r="A3748" s="1"/>
      <c r="B3748" s="244"/>
    </row>
    <row r="3749" spans="1:2" ht="18.75">
      <c r="A3749" s="1"/>
      <c r="B3749" s="244"/>
    </row>
    <row r="3750" spans="1:2" ht="18.75">
      <c r="A3750" s="1"/>
      <c r="B3750" s="244"/>
    </row>
    <row r="3751" spans="1:2" ht="18.75">
      <c r="A3751" s="1"/>
      <c r="B3751" s="244"/>
    </row>
    <row r="3752" spans="1:2" ht="18.75">
      <c r="A3752" s="1"/>
      <c r="B3752" s="244"/>
    </row>
    <row r="3753" spans="1:2" ht="18.75">
      <c r="A3753" s="1"/>
      <c r="B3753" s="244"/>
    </row>
    <row r="3754" spans="1:2" ht="18.75">
      <c r="A3754" s="1"/>
      <c r="B3754" s="244"/>
    </row>
    <row r="3755" spans="1:2" ht="18.75">
      <c r="A3755" s="1"/>
      <c r="B3755" s="244"/>
    </row>
    <row r="3756" spans="1:2" ht="18.75">
      <c r="A3756" s="1"/>
      <c r="B3756" s="244"/>
    </row>
    <row r="3757" spans="1:2" ht="18.75">
      <c r="A3757" s="1"/>
      <c r="B3757" s="244"/>
    </row>
    <row r="3758" spans="1:2" ht="18.75">
      <c r="A3758" s="1"/>
      <c r="B3758" s="244"/>
    </row>
    <row r="3759" spans="1:2" ht="18.75">
      <c r="A3759" s="1"/>
      <c r="B3759" s="244"/>
    </row>
    <row r="3760" spans="1:2" ht="18.75">
      <c r="A3760" s="1"/>
      <c r="B3760" s="244"/>
    </row>
    <row r="3761" spans="1:2" ht="18.75">
      <c r="A3761" s="1"/>
      <c r="B3761" s="244"/>
    </row>
    <row r="3762" spans="1:2" ht="18.75">
      <c r="A3762" s="1"/>
      <c r="B3762" s="244"/>
    </row>
    <row r="3763" spans="1:2" ht="18.75">
      <c r="A3763" s="1"/>
      <c r="B3763" s="244"/>
    </row>
    <row r="3764" spans="1:2" ht="18.75">
      <c r="A3764" s="1"/>
      <c r="B3764" s="244"/>
    </row>
    <row r="3765" spans="1:2" ht="18.75">
      <c r="A3765" s="1"/>
      <c r="B3765" s="244"/>
    </row>
    <row r="3766" spans="1:2" ht="18.75">
      <c r="A3766" s="1"/>
      <c r="B3766" s="244"/>
    </row>
    <row r="3767" spans="1:2" ht="18.75">
      <c r="A3767" s="1"/>
      <c r="B3767" s="244"/>
    </row>
    <row r="3768" spans="1:2" ht="18.75">
      <c r="A3768" s="1"/>
      <c r="B3768" s="244"/>
    </row>
    <row r="3769" spans="1:2" ht="18.75">
      <c r="A3769" s="1"/>
      <c r="B3769" s="244"/>
    </row>
    <row r="3770" spans="1:2" ht="18.75">
      <c r="A3770" s="1"/>
      <c r="B3770" s="244"/>
    </row>
    <row r="3771" spans="1:2" ht="18.75">
      <c r="A3771" s="1"/>
      <c r="B3771" s="244"/>
    </row>
    <row r="3772" spans="1:2" ht="18.75">
      <c r="A3772" s="1"/>
      <c r="B3772" s="244"/>
    </row>
    <row r="3773" spans="1:2" ht="18.75">
      <c r="A3773" s="1"/>
      <c r="B3773" s="244"/>
    </row>
    <row r="3774" spans="1:2" ht="18.75">
      <c r="A3774" s="1"/>
      <c r="B3774" s="244"/>
    </row>
    <row r="3775" spans="1:2" ht="18.75">
      <c r="A3775" s="1"/>
      <c r="B3775" s="244"/>
    </row>
    <row r="3776" spans="1:2" ht="18.75">
      <c r="A3776" s="1"/>
      <c r="B3776" s="244"/>
    </row>
    <row r="3777" spans="1:2" ht="18.75">
      <c r="A3777" s="1"/>
      <c r="B3777" s="244"/>
    </row>
    <row r="3778" spans="1:2" ht="18.75">
      <c r="A3778" s="1"/>
      <c r="B3778" s="244"/>
    </row>
    <row r="3779" spans="1:2" ht="18.75">
      <c r="A3779" s="1"/>
      <c r="B3779" s="244"/>
    </row>
    <row r="3780" spans="1:2" ht="18.75">
      <c r="A3780" s="1"/>
      <c r="B3780" s="244"/>
    </row>
    <row r="3781" spans="1:2" ht="18.75">
      <c r="A3781" s="1"/>
      <c r="B3781" s="244"/>
    </row>
    <row r="3782" spans="1:2" ht="18.75">
      <c r="A3782" s="1"/>
      <c r="B3782" s="244"/>
    </row>
    <row r="3783" spans="1:2" ht="18.75">
      <c r="A3783" s="1"/>
      <c r="B3783" s="244"/>
    </row>
    <row r="3784" spans="1:2" ht="18.75">
      <c r="A3784" s="1"/>
      <c r="B3784" s="244"/>
    </row>
    <row r="3785" spans="1:2" ht="18.75">
      <c r="A3785" s="1"/>
      <c r="B3785" s="244"/>
    </row>
    <row r="3786" spans="1:2" ht="18.75">
      <c r="A3786" s="1"/>
      <c r="B3786" s="244"/>
    </row>
    <row r="3787" spans="1:2" ht="18.75">
      <c r="A3787" s="1"/>
      <c r="B3787" s="244"/>
    </row>
    <row r="3788" spans="1:2" ht="18.75">
      <c r="A3788" s="1"/>
      <c r="B3788" s="244"/>
    </row>
    <row r="3789" spans="1:2" ht="18.75">
      <c r="A3789" s="1"/>
      <c r="B3789" s="244"/>
    </row>
    <row r="3790" spans="1:2" ht="18.75">
      <c r="A3790" s="1"/>
      <c r="B3790" s="244"/>
    </row>
    <row r="3791" spans="1:2" ht="18.75">
      <c r="A3791" s="1"/>
      <c r="B3791" s="244"/>
    </row>
    <row r="3792" spans="1:2" ht="18.75">
      <c r="A3792" s="1"/>
      <c r="B3792" s="244"/>
    </row>
    <row r="3793" spans="1:2" ht="18.75">
      <c r="A3793" s="1"/>
      <c r="B3793" s="244"/>
    </row>
    <row r="3794" spans="1:2" ht="18.75">
      <c r="A3794" s="1"/>
      <c r="B3794" s="244"/>
    </row>
    <row r="3795" spans="1:2" ht="18.75">
      <c r="A3795" s="1"/>
      <c r="B3795" s="244"/>
    </row>
    <row r="3796" spans="1:2" ht="18.75">
      <c r="A3796" s="1"/>
      <c r="B3796" s="244"/>
    </row>
    <row r="3797" spans="1:2" ht="18.75">
      <c r="A3797" s="1"/>
      <c r="B3797" s="244"/>
    </row>
    <row r="3798" spans="1:2" ht="18.75">
      <c r="A3798" s="1"/>
      <c r="B3798" s="244"/>
    </row>
    <row r="3799" spans="1:2" ht="18.75">
      <c r="A3799" s="1"/>
      <c r="B3799" s="244"/>
    </row>
    <row r="3800" spans="1:2" ht="18.75">
      <c r="A3800" s="1"/>
      <c r="B3800" s="244"/>
    </row>
    <row r="3801" spans="1:2" ht="18.75">
      <c r="A3801" s="1"/>
      <c r="B3801" s="244"/>
    </row>
    <row r="3802" spans="1:2" ht="18.75">
      <c r="A3802" s="1"/>
      <c r="B3802" s="244"/>
    </row>
    <row r="3803" spans="1:2" ht="18.75">
      <c r="A3803" s="1"/>
      <c r="B3803" s="244"/>
    </row>
    <row r="3804" spans="1:2" ht="18.75">
      <c r="A3804" s="1"/>
      <c r="B3804" s="244"/>
    </row>
    <row r="3805" spans="1:2" ht="18.75">
      <c r="A3805" s="1"/>
      <c r="B3805" s="244"/>
    </row>
    <row r="3806" spans="1:2" ht="18.75">
      <c r="A3806" s="1"/>
      <c r="B3806" s="244"/>
    </row>
    <row r="3807" spans="1:2" ht="18.75">
      <c r="A3807" s="1"/>
      <c r="B3807" s="244"/>
    </row>
    <row r="3808" spans="1:2" ht="18.75">
      <c r="A3808" s="1"/>
      <c r="B3808" s="244"/>
    </row>
    <row r="3809" spans="1:2" ht="18.75">
      <c r="A3809" s="1"/>
      <c r="B3809" s="244"/>
    </row>
    <row r="3810" spans="1:2" ht="18.75">
      <c r="A3810" s="1"/>
      <c r="B3810" s="244"/>
    </row>
    <row r="3811" spans="1:2" ht="18.75">
      <c r="A3811" s="1"/>
      <c r="B3811" s="244"/>
    </row>
    <row r="3812" spans="1:2" ht="18.75">
      <c r="A3812" s="1"/>
      <c r="B3812" s="244"/>
    </row>
    <row r="3813" spans="1:2" ht="18.75">
      <c r="A3813" s="1"/>
      <c r="B3813" s="244"/>
    </row>
    <row r="3814" spans="1:2" ht="18.75">
      <c r="A3814" s="1"/>
      <c r="B3814" s="244"/>
    </row>
    <row r="3815" spans="1:2" ht="18.75">
      <c r="A3815" s="1"/>
      <c r="B3815" s="244"/>
    </row>
    <row r="3816" spans="1:2" ht="18.75">
      <c r="A3816" s="1"/>
      <c r="B3816" s="244"/>
    </row>
    <row r="3817" spans="1:2" ht="18.75">
      <c r="A3817" s="1"/>
      <c r="B3817" s="244"/>
    </row>
    <row r="3818" spans="1:2" ht="18.75">
      <c r="A3818" s="1"/>
      <c r="B3818" s="244"/>
    </row>
    <row r="3819" spans="1:2" ht="18.75">
      <c r="A3819" s="1"/>
      <c r="B3819" s="244"/>
    </row>
    <row r="3820" spans="1:2" ht="18.75">
      <c r="A3820" s="1"/>
      <c r="B3820" s="244"/>
    </row>
    <row r="3821" spans="1:2" ht="18.75">
      <c r="A3821" s="1"/>
      <c r="B3821" s="244"/>
    </row>
    <row r="3822" spans="1:2" ht="18.75">
      <c r="A3822" s="1"/>
      <c r="B3822" s="244"/>
    </row>
    <row r="3823" spans="1:2" ht="18.75">
      <c r="A3823" s="1"/>
      <c r="B3823" s="244"/>
    </row>
    <row r="3824" spans="1:2" ht="18.75">
      <c r="A3824" s="1"/>
      <c r="B3824" s="244"/>
    </row>
    <row r="3825" spans="1:2" ht="18.75">
      <c r="A3825" s="1"/>
      <c r="B3825" s="244"/>
    </row>
    <row r="3826" spans="1:2" ht="18.75">
      <c r="A3826" s="1"/>
      <c r="B3826" s="244"/>
    </row>
    <row r="3827" spans="1:2" ht="18.75">
      <c r="A3827" s="1"/>
      <c r="B3827" s="244"/>
    </row>
    <row r="3828" spans="1:2" ht="18.75">
      <c r="A3828" s="1"/>
      <c r="B3828" s="244"/>
    </row>
    <row r="3829" spans="1:2" ht="18.75">
      <c r="A3829" s="1"/>
      <c r="B3829" s="244"/>
    </row>
    <row r="3830" spans="1:2" ht="18.75">
      <c r="A3830" s="1"/>
      <c r="B3830" s="244"/>
    </row>
    <row r="3831" spans="1:2" ht="18.75">
      <c r="A3831" s="1"/>
      <c r="B3831" s="244"/>
    </row>
    <row r="3832" spans="1:2" ht="18.75">
      <c r="A3832" s="1"/>
      <c r="B3832" s="244"/>
    </row>
    <row r="3833" spans="1:2" ht="18.75">
      <c r="A3833" s="1"/>
      <c r="B3833" s="244"/>
    </row>
    <row r="3834" spans="1:2" ht="18.75">
      <c r="A3834" s="1"/>
      <c r="B3834" s="244"/>
    </row>
    <row r="3835" spans="1:2" ht="18.75">
      <c r="A3835" s="1"/>
      <c r="B3835" s="244"/>
    </row>
    <row r="3836" spans="1:2" ht="18.75">
      <c r="A3836" s="1"/>
      <c r="B3836" s="244"/>
    </row>
    <row r="3837" spans="1:2" ht="18.75">
      <c r="A3837" s="1"/>
      <c r="B3837" s="244"/>
    </row>
    <row r="3838" spans="1:2" ht="18.75">
      <c r="A3838" s="1"/>
      <c r="B3838" s="244"/>
    </row>
    <row r="3839" spans="1:2" ht="18.75">
      <c r="A3839" s="1"/>
      <c r="B3839" s="244"/>
    </row>
    <row r="3840" spans="1:2" ht="18.75">
      <c r="A3840" s="1"/>
      <c r="B3840" s="244"/>
    </row>
    <row r="3841" spans="1:2" ht="18.75">
      <c r="A3841" s="1"/>
      <c r="B3841" s="244"/>
    </row>
    <row r="3842" spans="1:2" ht="18.75">
      <c r="A3842" s="1"/>
      <c r="B3842" s="244"/>
    </row>
    <row r="3843" spans="1:2" ht="18.75">
      <c r="A3843" s="1"/>
      <c r="B3843" s="244"/>
    </row>
    <row r="3844" spans="1:2" ht="18.75">
      <c r="A3844" s="1"/>
      <c r="B3844" s="244"/>
    </row>
    <row r="3845" spans="1:2" ht="18.75">
      <c r="A3845" s="1"/>
      <c r="B3845" s="244"/>
    </row>
    <row r="3846" spans="1:2" ht="18.75">
      <c r="A3846" s="1"/>
      <c r="B3846" s="244"/>
    </row>
    <row r="3847" spans="1:2" ht="18.75">
      <c r="A3847" s="1"/>
      <c r="B3847" s="244"/>
    </row>
    <row r="3848" spans="1:2" ht="18.75">
      <c r="A3848" s="1"/>
      <c r="B3848" s="244"/>
    </row>
    <row r="3849" spans="1:2" ht="18.75">
      <c r="A3849" s="1"/>
      <c r="B3849" s="244"/>
    </row>
    <row r="3850" spans="1:2" ht="18.75">
      <c r="A3850" s="1"/>
      <c r="B3850" s="244"/>
    </row>
    <row r="3851" spans="1:2" ht="18.75">
      <c r="A3851" s="1"/>
      <c r="B3851" s="244"/>
    </row>
    <row r="3852" spans="1:2" ht="18.75">
      <c r="A3852" s="1"/>
      <c r="B3852" s="244"/>
    </row>
    <row r="3853" spans="1:2" ht="18.75">
      <c r="A3853" s="1"/>
      <c r="B3853" s="244"/>
    </row>
    <row r="3854" spans="1:2" ht="18.75">
      <c r="A3854" s="1"/>
      <c r="B3854" s="244"/>
    </row>
    <row r="3855" spans="1:2" ht="18.75">
      <c r="A3855" s="1"/>
      <c r="B3855" s="244"/>
    </row>
    <row r="3856" spans="1:2" ht="18.75">
      <c r="A3856" s="1"/>
      <c r="B3856" s="244"/>
    </row>
    <row r="3857" spans="1:2" ht="18.75">
      <c r="A3857" s="1"/>
      <c r="B3857" s="244"/>
    </row>
    <row r="3858" spans="1:2" ht="18.75">
      <c r="A3858" s="1"/>
      <c r="B3858" s="244"/>
    </row>
    <row r="3859" spans="1:2" ht="18.75">
      <c r="A3859" s="1"/>
      <c r="B3859" s="244"/>
    </row>
    <row r="3860" spans="1:2" ht="18.75">
      <c r="A3860" s="1"/>
      <c r="B3860" s="244"/>
    </row>
    <row r="3861" spans="1:2" ht="18.75">
      <c r="A3861" s="1"/>
      <c r="B3861" s="244"/>
    </row>
    <row r="3862" spans="1:2" ht="18.75">
      <c r="A3862" s="1"/>
      <c r="B3862" s="244"/>
    </row>
    <row r="3863" spans="1:2" ht="18.75">
      <c r="A3863" s="1"/>
      <c r="B3863" s="244"/>
    </row>
    <row r="3864" spans="1:2" ht="18.75">
      <c r="A3864" s="1"/>
      <c r="B3864" s="244"/>
    </row>
    <row r="3865" spans="1:2" ht="18.75">
      <c r="A3865" s="1"/>
      <c r="B3865" s="244"/>
    </row>
    <row r="3866" spans="1:2" ht="18.75">
      <c r="A3866" s="1"/>
      <c r="B3866" s="244"/>
    </row>
    <row r="3867" spans="1:2" ht="18.75">
      <c r="A3867" s="1"/>
      <c r="B3867" s="244"/>
    </row>
    <row r="3868" spans="1:2" ht="18.75">
      <c r="A3868" s="1"/>
      <c r="B3868" s="244"/>
    </row>
    <row r="3869" spans="1:2" ht="18.75">
      <c r="A3869" s="1"/>
      <c r="B3869" s="244"/>
    </row>
    <row r="3870" spans="1:2" ht="18.75">
      <c r="A3870" s="1"/>
      <c r="B3870" s="244"/>
    </row>
    <row r="3871" spans="1:2" ht="18.75">
      <c r="A3871" s="1"/>
      <c r="B3871" s="244"/>
    </row>
    <row r="3872" spans="1:2" ht="18.75">
      <c r="A3872" s="1"/>
      <c r="B3872" s="244"/>
    </row>
    <row r="3873" spans="1:2" ht="18.75">
      <c r="A3873" s="1"/>
      <c r="B3873" s="244"/>
    </row>
    <row r="3874" spans="1:2" ht="18.75">
      <c r="A3874" s="1"/>
      <c r="B3874" s="244"/>
    </row>
    <row r="3875" spans="1:2" ht="18.75">
      <c r="A3875" s="1"/>
      <c r="B3875" s="244"/>
    </row>
    <row r="3876" spans="1:2" ht="18.75">
      <c r="A3876" s="1"/>
      <c r="B3876" s="244"/>
    </row>
    <row r="3877" spans="1:2" ht="18.75">
      <c r="A3877" s="1"/>
      <c r="B3877" s="244"/>
    </row>
    <row r="3878" spans="1:2" ht="18.75">
      <c r="A3878" s="1"/>
      <c r="B3878" s="244"/>
    </row>
    <row r="3879" spans="1:2" ht="18.75">
      <c r="A3879" s="1"/>
      <c r="B3879" s="244"/>
    </row>
    <row r="3880" spans="1:2" ht="18.75">
      <c r="A3880" s="1"/>
      <c r="B3880" s="244"/>
    </row>
    <row r="3881" spans="1:2" ht="18.75">
      <c r="A3881" s="1"/>
      <c r="B3881" s="244"/>
    </row>
    <row r="3882" spans="1:2" ht="18.75">
      <c r="A3882" s="1"/>
      <c r="B3882" s="244"/>
    </row>
    <row r="3883" spans="1:2" ht="18.75">
      <c r="A3883" s="1"/>
      <c r="B3883" s="244"/>
    </row>
    <row r="3884" spans="1:2" ht="18.75">
      <c r="A3884" s="1"/>
      <c r="B3884" s="244"/>
    </row>
    <row r="3885" spans="1:2" ht="18.75">
      <c r="A3885" s="1"/>
      <c r="B3885" s="244"/>
    </row>
    <row r="3886" spans="1:2" ht="18.75">
      <c r="A3886" s="1"/>
      <c r="B3886" s="244"/>
    </row>
    <row r="3887" spans="1:2" ht="18.75">
      <c r="A3887" s="1"/>
      <c r="B3887" s="244"/>
    </row>
    <row r="3888" spans="1:2" ht="18.75">
      <c r="A3888" s="1"/>
      <c r="B3888" s="244"/>
    </row>
    <row r="3889" spans="1:2" ht="18.75">
      <c r="A3889" s="1"/>
      <c r="B3889" s="244"/>
    </row>
    <row r="3890" spans="1:2" ht="18.75">
      <c r="A3890" s="1"/>
      <c r="B3890" s="244"/>
    </row>
    <row r="3891" spans="1:2" ht="18.75">
      <c r="A3891" s="1"/>
      <c r="B3891" s="244"/>
    </row>
    <row r="3892" spans="1:2" ht="18.75">
      <c r="A3892" s="1"/>
      <c r="B3892" s="244"/>
    </row>
    <row r="3893" spans="1:2" ht="18.75">
      <c r="A3893" s="1"/>
      <c r="B3893" s="244"/>
    </row>
    <row r="3894" spans="1:2" ht="18.75">
      <c r="A3894" s="1"/>
      <c r="B3894" s="244"/>
    </row>
    <row r="3895" spans="1:2" ht="18.75">
      <c r="A3895" s="1"/>
      <c r="B3895" s="244"/>
    </row>
    <row r="3896" spans="1:2" ht="18.75">
      <c r="A3896" s="1"/>
      <c r="B3896" s="244"/>
    </row>
    <row r="3897" spans="1:2" ht="18.75">
      <c r="A3897" s="1"/>
      <c r="B3897" s="244"/>
    </row>
    <row r="3898" spans="1:2" ht="18.75">
      <c r="A3898" s="1"/>
      <c r="B3898" s="244"/>
    </row>
    <row r="3899" spans="1:2" ht="18.75">
      <c r="A3899" s="1"/>
      <c r="B3899" s="244"/>
    </row>
    <row r="3900" spans="1:2" ht="18.75">
      <c r="A3900" s="1"/>
      <c r="B3900" s="244"/>
    </row>
    <row r="3901" spans="1:2" ht="18.75">
      <c r="A3901" s="1"/>
      <c r="B3901" s="244"/>
    </row>
    <row r="3902" spans="1:2" ht="18.75">
      <c r="A3902" s="1"/>
      <c r="B3902" s="244"/>
    </row>
    <row r="3903" spans="1:2" ht="18.75">
      <c r="A3903" s="1"/>
      <c r="B3903" s="244"/>
    </row>
    <row r="3904" spans="1:2" ht="18.75">
      <c r="A3904" s="1"/>
      <c r="B3904" s="244"/>
    </row>
    <row r="3905" spans="1:2" ht="18.75">
      <c r="A3905" s="1"/>
      <c r="B3905" s="244"/>
    </row>
    <row r="3906" spans="1:2" ht="18.75">
      <c r="A3906" s="1"/>
      <c r="B3906" s="244"/>
    </row>
    <row r="3907" spans="1:2" ht="18.75">
      <c r="A3907" s="1"/>
      <c r="B3907" s="244"/>
    </row>
    <row r="3908" spans="1:2" ht="18.75">
      <c r="A3908" s="1"/>
      <c r="B3908" s="244"/>
    </row>
    <row r="3909" spans="1:2" ht="18.75">
      <c r="A3909" s="1"/>
      <c r="B3909" s="244"/>
    </row>
    <row r="3910" spans="1:2" ht="18.75">
      <c r="A3910" s="1"/>
      <c r="B3910" s="244"/>
    </row>
    <row r="3911" spans="1:2" ht="18.75">
      <c r="A3911" s="1"/>
      <c r="B3911" s="244"/>
    </row>
    <row r="3912" spans="1:2" ht="18.75">
      <c r="A3912" s="1"/>
      <c r="B3912" s="244"/>
    </row>
    <row r="3913" spans="1:2" ht="18.75">
      <c r="A3913" s="1"/>
      <c r="B3913" s="244"/>
    </row>
    <row r="3914" spans="1:2" ht="18.75">
      <c r="A3914" s="1"/>
      <c r="B3914" s="244"/>
    </row>
    <row r="3915" spans="1:2" ht="18.75">
      <c r="A3915" s="1"/>
      <c r="B3915" s="244"/>
    </row>
    <row r="3916" spans="1:2" ht="18.75">
      <c r="A3916" s="1"/>
      <c r="B3916" s="244"/>
    </row>
    <row r="3917" spans="1:2" ht="18.75">
      <c r="A3917" s="1"/>
      <c r="B3917" s="244"/>
    </row>
    <row r="3918" spans="1:2" ht="18.75">
      <c r="A3918" s="1"/>
      <c r="B3918" s="244"/>
    </row>
    <row r="3919" spans="1:2" ht="18.75">
      <c r="A3919" s="1"/>
      <c r="B3919" s="244"/>
    </row>
    <row r="3920" spans="1:2" ht="18.75">
      <c r="A3920" s="1"/>
      <c r="B3920" s="244"/>
    </row>
    <row r="3921" spans="1:2" ht="18.75">
      <c r="A3921" s="1"/>
      <c r="B3921" s="244"/>
    </row>
    <row r="3922" spans="1:2" ht="18.75">
      <c r="A3922" s="1"/>
      <c r="B3922" s="244"/>
    </row>
    <row r="3923" spans="1:2" ht="18.75">
      <c r="A3923" s="1"/>
      <c r="B3923" s="244"/>
    </row>
    <row r="3924" spans="1:2" ht="18.75">
      <c r="A3924" s="1"/>
      <c r="B3924" s="244"/>
    </row>
    <row r="3925" spans="1:2" ht="18.75">
      <c r="A3925" s="1"/>
      <c r="B3925" s="244"/>
    </row>
    <row r="3926" spans="1:2" ht="18.75">
      <c r="A3926" s="1"/>
      <c r="B3926" s="244"/>
    </row>
    <row r="3927" spans="1:2" ht="18.75">
      <c r="A3927" s="1"/>
      <c r="B3927" s="244"/>
    </row>
    <row r="3928" spans="1:2" ht="18.75">
      <c r="A3928" s="1"/>
      <c r="B3928" s="244"/>
    </row>
    <row r="3929" spans="1:2" ht="18.75">
      <c r="A3929" s="1"/>
      <c r="B3929" s="244"/>
    </row>
    <row r="3930" spans="1:2" ht="18.75">
      <c r="A3930" s="1"/>
      <c r="B3930" s="244"/>
    </row>
    <row r="3931" spans="1:2" ht="18.75">
      <c r="A3931" s="1"/>
      <c r="B3931" s="244"/>
    </row>
    <row r="3932" spans="1:2" ht="18.75">
      <c r="A3932" s="1"/>
      <c r="B3932" s="244"/>
    </row>
    <row r="3933" spans="1:2" ht="18.75">
      <c r="A3933" s="1"/>
      <c r="B3933" s="244"/>
    </row>
    <row r="3934" spans="1:2" ht="18.75">
      <c r="A3934" s="1"/>
      <c r="B3934" s="244"/>
    </row>
    <row r="3935" spans="1:2" ht="18.75">
      <c r="A3935" s="1"/>
      <c r="B3935" s="244"/>
    </row>
    <row r="3936" spans="1:2" ht="18.75">
      <c r="A3936" s="1"/>
      <c r="B3936" s="244"/>
    </row>
    <row r="3937" spans="1:2" ht="18.75">
      <c r="A3937" s="1"/>
      <c r="B3937" s="244"/>
    </row>
    <row r="3938" spans="1:2" ht="18.75">
      <c r="A3938" s="1"/>
      <c r="B3938" s="244"/>
    </row>
    <row r="3939" spans="1:2" ht="18.75">
      <c r="A3939" s="1"/>
      <c r="B3939" s="244"/>
    </row>
    <row r="3940" spans="1:2" ht="18.75">
      <c r="A3940" s="1"/>
      <c r="B3940" s="244"/>
    </row>
    <row r="3941" spans="1:2" ht="18.75">
      <c r="A3941" s="1"/>
      <c r="B3941" s="244"/>
    </row>
    <row r="3942" spans="1:2" ht="18.75">
      <c r="A3942" s="1"/>
      <c r="B3942" s="244"/>
    </row>
    <row r="3943" spans="1:2" ht="18.75">
      <c r="A3943" s="1"/>
      <c r="B3943" s="244"/>
    </row>
    <row r="3944" spans="1:2" ht="18.75">
      <c r="A3944" s="1"/>
      <c r="B3944" s="244"/>
    </row>
    <row r="3945" spans="1:2" ht="18.75">
      <c r="A3945" s="1"/>
      <c r="B3945" s="244"/>
    </row>
    <row r="3946" spans="1:2" ht="18.75">
      <c r="A3946" s="1"/>
      <c r="B3946" s="244"/>
    </row>
    <row r="3947" spans="1:2" ht="18.75">
      <c r="A3947" s="1"/>
      <c r="B3947" s="244"/>
    </row>
    <row r="3948" spans="1:2" ht="18.75">
      <c r="A3948" s="1"/>
      <c r="B3948" s="244"/>
    </row>
    <row r="3949" spans="1:2" ht="18.75">
      <c r="A3949" s="1"/>
      <c r="B3949" s="244"/>
    </row>
    <row r="3950" spans="1:2" ht="18.75">
      <c r="A3950" s="1"/>
      <c r="B3950" s="244"/>
    </row>
    <row r="3951" spans="1:2" ht="18.75">
      <c r="A3951" s="1"/>
      <c r="B3951" s="244"/>
    </row>
    <row r="3952" spans="1:2" ht="18.75">
      <c r="A3952" s="1"/>
      <c r="B3952" s="244"/>
    </row>
    <row r="3953" spans="1:2" ht="18.75">
      <c r="A3953" s="1"/>
      <c r="B3953" s="244"/>
    </row>
    <row r="3954" spans="1:2" ht="18.75">
      <c r="A3954" s="1"/>
      <c r="B3954" s="244"/>
    </row>
    <row r="3955" spans="1:2" ht="18.75">
      <c r="A3955" s="1"/>
      <c r="B3955" s="244"/>
    </row>
    <row r="3956" spans="1:2" ht="18.75">
      <c r="A3956" s="1"/>
      <c r="B3956" s="244"/>
    </row>
    <row r="3957" spans="1:2" ht="18.75">
      <c r="A3957" s="1"/>
      <c r="B3957" s="244"/>
    </row>
    <row r="3958" spans="1:2" ht="18.75">
      <c r="A3958" s="1"/>
      <c r="B3958" s="244"/>
    </row>
    <row r="3959" spans="1:2" ht="18.75">
      <c r="A3959" s="1"/>
      <c r="B3959" s="244"/>
    </row>
    <row r="3960" spans="1:2" ht="18.75">
      <c r="A3960" s="1"/>
      <c r="B3960" s="244"/>
    </row>
    <row r="3961" spans="1:2" ht="18.75">
      <c r="A3961" s="1"/>
      <c r="B3961" s="244"/>
    </row>
    <row r="3962" spans="1:2" ht="18.75">
      <c r="A3962" s="1"/>
      <c r="B3962" s="244"/>
    </row>
    <row r="3963" spans="1:2" ht="18.75">
      <c r="A3963" s="1"/>
      <c r="B3963" s="244"/>
    </row>
    <row r="3964" spans="1:2" ht="18.75">
      <c r="A3964" s="1"/>
      <c r="B3964" s="244"/>
    </row>
    <row r="3965" spans="1:2" ht="18.75">
      <c r="A3965" s="1"/>
      <c r="B3965" s="244"/>
    </row>
    <row r="3966" spans="1:2" ht="18.75">
      <c r="A3966" s="1"/>
      <c r="B3966" s="244"/>
    </row>
    <row r="3967" spans="1:2" ht="18.75">
      <c r="A3967" s="1"/>
      <c r="B3967" s="244"/>
    </row>
    <row r="3968" spans="1:2" ht="18.75">
      <c r="A3968" s="1"/>
      <c r="B3968" s="244"/>
    </row>
    <row r="3969" spans="1:2" ht="18.75">
      <c r="A3969" s="1"/>
      <c r="B3969" s="244"/>
    </row>
    <row r="3970" spans="1:2" ht="18.75">
      <c r="A3970" s="1"/>
      <c r="B3970" s="244"/>
    </row>
    <row r="3971" spans="1:2" ht="18.75">
      <c r="A3971" s="1"/>
      <c r="B3971" s="244"/>
    </row>
    <row r="3972" spans="1:2" ht="18.75">
      <c r="A3972" s="1"/>
      <c r="B3972" s="244"/>
    </row>
    <row r="3973" spans="1:2" ht="18.75">
      <c r="A3973" s="1"/>
      <c r="B3973" s="244"/>
    </row>
    <row r="3974" spans="1:2" ht="18.75">
      <c r="A3974" s="1"/>
      <c r="B3974" s="244"/>
    </row>
    <row r="3975" spans="1:2" ht="18.75">
      <c r="A3975" s="1"/>
      <c r="B3975" s="244"/>
    </row>
    <row r="3976" spans="1:2" ht="18.75">
      <c r="A3976" s="1"/>
      <c r="B3976" s="244"/>
    </row>
    <row r="3977" spans="1:2" ht="18.75">
      <c r="A3977" s="1"/>
      <c r="B3977" s="244"/>
    </row>
    <row r="3978" spans="1:2" ht="18.75">
      <c r="A3978" s="1"/>
      <c r="B3978" s="244"/>
    </row>
    <row r="3979" spans="1:2" ht="18.75">
      <c r="A3979" s="1"/>
      <c r="B3979" s="244"/>
    </row>
    <row r="3980" spans="1:2" ht="18.75">
      <c r="A3980" s="1"/>
      <c r="B3980" s="244"/>
    </row>
    <row r="3981" spans="1:2" ht="18.75">
      <c r="A3981" s="1"/>
      <c r="B3981" s="244"/>
    </row>
    <row r="3982" spans="1:2" ht="18.75">
      <c r="A3982" s="1"/>
      <c r="B3982" s="244"/>
    </row>
    <row r="3983" spans="1:2" ht="18.75">
      <c r="A3983" s="1"/>
      <c r="B3983" s="244"/>
    </row>
    <row r="3984" spans="1:2" ht="18.75">
      <c r="A3984" s="1"/>
      <c r="B3984" s="244"/>
    </row>
    <row r="3985" spans="1:2" ht="18.75">
      <c r="A3985" s="1"/>
      <c r="B3985" s="244"/>
    </row>
    <row r="3986" spans="1:2" ht="18.75">
      <c r="A3986" s="1"/>
      <c r="B3986" s="244"/>
    </row>
    <row r="3987" spans="1:2" ht="18.75">
      <c r="A3987" s="1"/>
      <c r="B3987" s="244"/>
    </row>
    <row r="3988" spans="1:2" ht="18.75">
      <c r="A3988" s="1"/>
      <c r="B3988" s="244"/>
    </row>
    <row r="3989" spans="1:2" ht="18.75">
      <c r="A3989" s="1"/>
      <c r="B3989" s="244"/>
    </row>
    <row r="3990" spans="1:2" ht="18.75">
      <c r="A3990" s="1"/>
      <c r="B3990" s="244"/>
    </row>
    <row r="3991" spans="1:2" ht="18.75">
      <c r="A3991" s="1"/>
      <c r="B3991" s="244"/>
    </row>
    <row r="3992" spans="1:2" ht="18.75">
      <c r="A3992" s="1"/>
      <c r="B3992" s="244"/>
    </row>
    <row r="3993" spans="1:2" ht="18.75">
      <c r="A3993" s="1"/>
      <c r="B3993" s="244"/>
    </row>
    <row r="3994" spans="1:2" ht="18.75">
      <c r="A3994" s="1"/>
      <c r="B3994" s="244"/>
    </row>
    <row r="3995" spans="1:2" ht="18.75">
      <c r="A3995" s="1"/>
      <c r="B3995" s="244"/>
    </row>
    <row r="3996" spans="1:2" ht="18.75">
      <c r="A3996" s="1"/>
      <c r="B3996" s="244"/>
    </row>
    <row r="3997" spans="1:2" ht="18.75">
      <c r="A3997" s="1"/>
      <c r="B3997" s="244"/>
    </row>
    <row r="3998" spans="1:2" ht="18.75">
      <c r="A3998" s="1"/>
      <c r="B3998" s="244"/>
    </row>
    <row r="3999" spans="1:2" ht="18.75">
      <c r="A3999" s="1"/>
      <c r="B3999" s="244"/>
    </row>
    <row r="4000" spans="1:2" ht="18.75">
      <c r="A4000" s="1"/>
      <c r="B4000" s="244"/>
    </row>
    <row r="4001" spans="1:2" ht="18.75">
      <c r="A4001" s="1"/>
      <c r="B4001" s="244"/>
    </row>
    <row r="4002" spans="1:2" ht="18.75">
      <c r="A4002" s="1"/>
      <c r="B4002" s="244"/>
    </row>
    <row r="4003" spans="1:2" ht="18.75">
      <c r="A4003" s="1"/>
      <c r="B4003" s="244"/>
    </row>
    <row r="4004" spans="1:2" ht="18.75">
      <c r="A4004" s="1"/>
      <c r="B4004" s="244"/>
    </row>
    <row r="4005" spans="1:2" ht="18.75">
      <c r="A4005" s="1"/>
      <c r="B4005" s="244"/>
    </row>
    <row r="4006" spans="1:2" ht="18.75">
      <c r="A4006" s="1"/>
      <c r="B4006" s="244"/>
    </row>
    <row r="4007" spans="1:2" ht="18.75">
      <c r="A4007" s="1"/>
      <c r="B4007" s="244"/>
    </row>
    <row r="4008" spans="1:2" ht="18.75">
      <c r="A4008" s="1"/>
      <c r="B4008" s="244"/>
    </row>
    <row r="4009" spans="1:2" ht="18.75">
      <c r="A4009" s="1"/>
      <c r="B4009" s="244"/>
    </row>
    <row r="4010" spans="1:2" ht="18.75">
      <c r="A4010" s="1"/>
      <c r="B4010" s="244"/>
    </row>
    <row r="4011" spans="1:2" ht="18.75">
      <c r="A4011" s="1"/>
      <c r="B4011" s="244"/>
    </row>
    <row r="4012" spans="1:2" ht="18.75">
      <c r="A4012" s="1"/>
      <c r="B4012" s="244"/>
    </row>
    <row r="4013" spans="1:2" ht="18.75">
      <c r="A4013" s="1"/>
      <c r="B4013" s="244"/>
    </row>
    <row r="4014" spans="1:2" ht="18.75">
      <c r="A4014" s="1"/>
      <c r="B4014" s="244"/>
    </row>
    <row r="4015" spans="1:2" ht="18.75">
      <c r="A4015" s="1"/>
      <c r="B4015" s="244"/>
    </row>
    <row r="4016" spans="1:2" ht="18.75">
      <c r="A4016" s="1"/>
      <c r="B4016" s="244"/>
    </row>
    <row r="4017" spans="1:2" ht="18.75">
      <c r="A4017" s="1"/>
      <c r="B4017" s="244"/>
    </row>
    <row r="4018" spans="1:2" ht="18.75">
      <c r="A4018" s="1"/>
      <c r="B4018" s="244"/>
    </row>
    <row r="4019" spans="1:2" ht="18.75">
      <c r="A4019" s="1"/>
      <c r="B4019" s="244"/>
    </row>
    <row r="4020" spans="1:2" ht="18.75">
      <c r="A4020" s="1"/>
      <c r="B4020" s="244"/>
    </row>
    <row r="4021" spans="1:2" ht="18.75">
      <c r="A4021" s="1"/>
      <c r="B4021" s="244"/>
    </row>
    <row r="4022" spans="1:2" ht="18.75">
      <c r="A4022" s="1"/>
      <c r="B4022" s="244"/>
    </row>
    <row r="4023" spans="1:2" ht="18.75">
      <c r="A4023" s="1"/>
      <c r="B4023" s="244"/>
    </row>
    <row r="4024" spans="1:2" ht="18.75">
      <c r="A4024" s="1"/>
      <c r="B4024" s="244"/>
    </row>
    <row r="4025" spans="1:2" ht="18.75">
      <c r="A4025" s="1"/>
      <c r="B4025" s="244"/>
    </row>
    <row r="4026" spans="1:2" ht="18.75">
      <c r="A4026" s="1"/>
      <c r="B4026" s="244"/>
    </row>
    <row r="4027" spans="1:2" ht="18.75">
      <c r="A4027" s="1"/>
      <c r="B4027" s="244"/>
    </row>
    <row r="4028" spans="1:2" ht="18.75">
      <c r="A4028" s="1"/>
      <c r="B4028" s="244"/>
    </row>
    <row r="4029" spans="1:2" ht="18.75">
      <c r="A4029" s="1"/>
      <c r="B4029" s="244"/>
    </row>
    <row r="4030" spans="1:2" ht="18.75">
      <c r="A4030" s="1"/>
      <c r="B4030" s="244"/>
    </row>
    <row r="4031" spans="1:2" ht="18.75">
      <c r="A4031" s="1"/>
      <c r="B4031" s="244"/>
    </row>
    <row r="4032" spans="1:2" ht="18.75">
      <c r="A4032" s="1"/>
      <c r="B4032" s="244"/>
    </row>
    <row r="4033" spans="1:2" ht="18.75">
      <c r="A4033" s="1"/>
      <c r="B4033" s="244"/>
    </row>
    <row r="4034" spans="1:2" ht="18.75">
      <c r="A4034" s="1"/>
      <c r="B4034" s="244"/>
    </row>
    <row r="4035" spans="1:2" ht="18.75">
      <c r="A4035" s="1"/>
      <c r="B4035" s="244"/>
    </row>
    <row r="4036" spans="1:2" ht="18.75">
      <c r="A4036" s="1"/>
      <c r="B4036" s="244"/>
    </row>
    <row r="4037" spans="1:2" ht="18.75">
      <c r="A4037" s="1"/>
      <c r="B4037" s="244"/>
    </row>
    <row r="4038" spans="1:2" ht="18.75">
      <c r="A4038" s="1"/>
      <c r="B4038" s="244"/>
    </row>
    <row r="4039" spans="1:2" ht="18.75">
      <c r="A4039" s="1"/>
      <c r="B4039" s="244"/>
    </row>
    <row r="4040" spans="1:2" ht="18.75">
      <c r="A4040" s="1"/>
      <c r="B4040" s="244"/>
    </row>
    <row r="4041" spans="1:2" ht="18.75">
      <c r="A4041" s="1"/>
      <c r="B4041" s="244"/>
    </row>
    <row r="4042" spans="1:2" ht="18.75">
      <c r="A4042" s="1"/>
      <c r="B4042" s="244"/>
    </row>
    <row r="4043" spans="1:2" ht="18.75">
      <c r="A4043" s="1"/>
      <c r="B4043" s="244"/>
    </row>
    <row r="4044" spans="1:2" ht="18.75">
      <c r="A4044" s="1"/>
      <c r="B4044" s="244"/>
    </row>
    <row r="4045" spans="1:2" ht="18.75">
      <c r="A4045" s="1"/>
      <c r="B4045" s="244"/>
    </row>
    <row r="4046" spans="1:2" ht="18.75">
      <c r="A4046" s="1"/>
      <c r="B4046" s="244"/>
    </row>
    <row r="4047" spans="1:2" ht="18.75">
      <c r="A4047" s="1"/>
      <c r="B4047" s="244"/>
    </row>
    <row r="4048" spans="1:2" ht="18.75">
      <c r="A4048" s="1"/>
      <c r="B4048" s="244"/>
    </row>
    <row r="4049" spans="1:2" ht="18.75">
      <c r="A4049" s="1"/>
      <c r="B4049" s="244"/>
    </row>
    <row r="4050" spans="1:2" ht="18.75">
      <c r="A4050" s="1"/>
      <c r="B4050" s="244"/>
    </row>
    <row r="4051" spans="1:2" ht="18.75">
      <c r="A4051" s="1"/>
      <c r="B4051" s="244"/>
    </row>
    <row r="4052" spans="1:2" ht="18.75">
      <c r="A4052" s="1"/>
      <c r="B4052" s="244"/>
    </row>
    <row r="4053" spans="1:2" ht="18.75">
      <c r="A4053" s="1"/>
      <c r="B4053" s="244"/>
    </row>
    <row r="4054" spans="1:2" ht="18.75">
      <c r="A4054" s="1"/>
      <c r="B4054" s="244"/>
    </row>
    <row r="4055" spans="1:2" ht="18.75">
      <c r="A4055" s="1"/>
      <c r="B4055" s="244"/>
    </row>
    <row r="4056" spans="1:2" ht="18.75">
      <c r="A4056" s="1"/>
      <c r="B4056" s="244"/>
    </row>
    <row r="4057" spans="1:2" ht="18.75">
      <c r="A4057" s="1"/>
      <c r="B4057" s="244"/>
    </row>
    <row r="4058" spans="1:2" ht="18.75">
      <c r="A4058" s="1"/>
      <c r="B4058" s="244"/>
    </row>
    <row r="4059" spans="1:2" ht="18.75">
      <c r="A4059" s="1"/>
      <c r="B4059" s="244"/>
    </row>
    <row r="4060" spans="1:2" ht="18.75">
      <c r="A4060" s="1"/>
      <c r="B4060" s="244"/>
    </row>
    <row r="4061" spans="1:2" ht="18.75">
      <c r="A4061" s="1"/>
      <c r="B4061" s="244"/>
    </row>
    <row r="4062" spans="1:2" ht="18.75">
      <c r="A4062" s="1"/>
      <c r="B4062" s="244"/>
    </row>
    <row r="4063" spans="1:2" ht="18.75">
      <c r="A4063" s="1"/>
      <c r="B4063" s="244"/>
    </row>
    <row r="4064" spans="1:2" ht="18.75">
      <c r="A4064" s="1"/>
      <c r="B4064" s="244"/>
    </row>
    <row r="4065" spans="1:2" ht="18.75">
      <c r="A4065" s="1"/>
      <c r="B4065" s="244"/>
    </row>
    <row r="4066" spans="1:2" ht="18.75">
      <c r="A4066" s="1"/>
      <c r="B4066" s="244"/>
    </row>
    <row r="4067" spans="1:2" ht="18.75">
      <c r="A4067" s="1"/>
      <c r="B4067" s="244"/>
    </row>
    <row r="4068" spans="1:2" ht="18.75">
      <c r="A4068" s="1"/>
      <c r="B4068" s="244"/>
    </row>
    <row r="4069" spans="1:2" ht="18.75">
      <c r="A4069" s="1"/>
      <c r="B4069" s="244"/>
    </row>
    <row r="4070" spans="1:2" ht="18.75">
      <c r="A4070" s="1"/>
      <c r="B4070" s="244"/>
    </row>
    <row r="4071" spans="1:2" ht="18.75">
      <c r="A4071" s="1"/>
      <c r="B4071" s="244"/>
    </row>
    <row r="4072" spans="1:2" ht="18.75">
      <c r="A4072" s="1"/>
      <c r="B4072" s="244"/>
    </row>
    <row r="4073" spans="1:2" ht="18.75">
      <c r="A4073" s="1"/>
      <c r="B4073" s="244"/>
    </row>
    <row r="4074" spans="1:2" ht="18.75">
      <c r="A4074" s="1"/>
      <c r="B4074" s="244"/>
    </row>
    <row r="4075" spans="1:2" ht="18.75">
      <c r="A4075" s="1"/>
      <c r="B4075" s="244"/>
    </row>
    <row r="4076" spans="1:2" ht="18.75">
      <c r="A4076" s="1"/>
      <c r="B4076" s="244"/>
    </row>
    <row r="4077" spans="1:2" ht="18.75">
      <c r="A4077" s="1"/>
      <c r="B4077" s="244"/>
    </row>
    <row r="4078" spans="1:2" ht="18.75">
      <c r="A4078" s="1"/>
      <c r="B4078" s="244"/>
    </row>
    <row r="4079" spans="1:2" ht="18.75">
      <c r="A4079" s="1"/>
      <c r="B4079" s="244"/>
    </row>
    <row r="4080" spans="1:2" ht="18.75">
      <c r="A4080" s="1"/>
      <c r="B4080" s="244"/>
    </row>
    <row r="4081" spans="1:2" ht="18.75">
      <c r="A4081" s="1"/>
      <c r="B4081" s="244"/>
    </row>
    <row r="4082" spans="1:2" ht="18.75">
      <c r="A4082" s="1"/>
      <c r="B4082" s="244"/>
    </row>
    <row r="4083" spans="1:2" ht="18.75">
      <c r="A4083" s="1"/>
      <c r="B4083" s="244"/>
    </row>
    <row r="4084" spans="1:2" ht="18.75">
      <c r="A4084" s="1"/>
      <c r="B4084" s="244"/>
    </row>
    <row r="4085" spans="1:2" ht="18.75">
      <c r="A4085" s="1"/>
      <c r="B4085" s="244"/>
    </row>
    <row r="4086" spans="1:2" ht="18.75">
      <c r="A4086" s="1"/>
      <c r="B4086" s="244"/>
    </row>
    <row r="4087" spans="1:2" ht="18.75">
      <c r="A4087" s="1"/>
      <c r="B4087" s="244"/>
    </row>
    <row r="4088" spans="1:2" ht="18.75">
      <c r="A4088" s="1"/>
      <c r="B4088" s="244"/>
    </row>
    <row r="4089" spans="1:2" ht="18.75">
      <c r="A4089" s="1"/>
      <c r="B4089" s="244"/>
    </row>
    <row r="4090" spans="1:2" ht="18.75">
      <c r="A4090" s="1"/>
      <c r="B4090" s="244"/>
    </row>
    <row r="4091" spans="1:2" ht="18.75">
      <c r="A4091" s="1"/>
      <c r="B4091" s="244"/>
    </row>
    <row r="4092" spans="1:2" ht="18.75">
      <c r="A4092" s="1"/>
      <c r="B4092" s="244"/>
    </row>
    <row r="4093" spans="1:2" ht="18.75">
      <c r="A4093" s="1"/>
      <c r="B4093" s="244"/>
    </row>
    <row r="4094" spans="1:2" ht="18.75">
      <c r="A4094" s="1"/>
      <c r="B4094" s="244"/>
    </row>
    <row r="4095" spans="1:2" ht="18.75">
      <c r="A4095" s="1"/>
      <c r="B4095" s="244"/>
    </row>
    <row r="4096" spans="1:2" ht="18.75">
      <c r="A4096" s="1"/>
      <c r="B4096" s="244"/>
    </row>
    <row r="4097" spans="1:2" ht="18.75">
      <c r="A4097" s="1"/>
      <c r="B4097" s="244"/>
    </row>
    <row r="4098" spans="1:2" ht="18.75">
      <c r="A4098" s="1"/>
      <c r="B4098" s="244"/>
    </row>
    <row r="4099" spans="1:2" ht="18.75">
      <c r="A4099" s="1"/>
      <c r="B4099" s="244"/>
    </row>
    <row r="4100" spans="1:2" ht="18.75">
      <c r="A4100" s="1"/>
      <c r="B4100" s="244"/>
    </row>
    <row r="4101" spans="1:2" ht="18.75">
      <c r="A4101" s="1"/>
      <c r="B4101" s="244"/>
    </row>
    <row r="4102" spans="1:2" ht="18.75">
      <c r="A4102" s="1"/>
      <c r="B4102" s="244"/>
    </row>
    <row r="4103" spans="1:2" ht="18.75">
      <c r="A4103" s="1"/>
      <c r="B4103" s="244"/>
    </row>
    <row r="4104" spans="1:2" ht="18.75">
      <c r="A4104" s="1"/>
      <c r="B4104" s="244"/>
    </row>
    <row r="4105" spans="1:2" ht="18.75">
      <c r="A4105" s="1"/>
      <c r="B4105" s="244"/>
    </row>
    <row r="4106" spans="1:2" ht="18.75">
      <c r="A4106" s="1"/>
      <c r="B4106" s="244"/>
    </row>
    <row r="4107" spans="1:2" ht="18.75">
      <c r="A4107" s="1"/>
      <c r="B4107" s="244"/>
    </row>
    <row r="4108" spans="1:2" ht="18.75">
      <c r="A4108" s="1"/>
      <c r="B4108" s="244"/>
    </row>
    <row r="4109" spans="1:2" ht="18.75">
      <c r="A4109" s="1"/>
      <c r="B4109" s="244"/>
    </row>
    <row r="4110" spans="1:2" ht="18.75">
      <c r="A4110" s="1"/>
      <c r="B4110" s="244"/>
    </row>
    <row r="4111" spans="1:2" ht="18.75">
      <c r="A4111" s="1"/>
      <c r="B4111" s="244"/>
    </row>
    <row r="4112" spans="1:2" ht="18.75">
      <c r="A4112" s="1"/>
      <c r="B4112" s="244"/>
    </row>
    <row r="4113" spans="1:2" ht="18.75">
      <c r="A4113" s="1"/>
      <c r="B4113" s="244"/>
    </row>
    <row r="4114" spans="1:2" ht="18.75">
      <c r="A4114" s="1"/>
      <c r="B4114" s="244"/>
    </row>
    <row r="4115" spans="1:2" ht="18.75">
      <c r="A4115" s="1"/>
      <c r="B4115" s="244"/>
    </row>
    <row r="4116" spans="1:2" ht="18.75">
      <c r="A4116" s="1"/>
      <c r="B4116" s="244"/>
    </row>
    <row r="4117" spans="1:2" ht="18.75">
      <c r="A4117" s="1"/>
      <c r="B4117" s="244"/>
    </row>
    <row r="4118" spans="1:2" ht="18.75">
      <c r="A4118" s="1"/>
      <c r="B4118" s="244"/>
    </row>
    <row r="4119" spans="1:2" ht="18.75">
      <c r="A4119" s="1"/>
      <c r="B4119" s="244"/>
    </row>
    <row r="4120" spans="1:2" ht="18.75">
      <c r="A4120" s="1"/>
      <c r="B4120" s="244"/>
    </row>
    <row r="4121" spans="1:2" ht="18.75">
      <c r="A4121" s="1"/>
      <c r="B4121" s="244"/>
    </row>
    <row r="4122" spans="1:2" ht="18.75">
      <c r="A4122" s="1"/>
      <c r="B4122" s="244"/>
    </row>
    <row r="4123" spans="1:2" ht="18.75">
      <c r="A4123" s="1"/>
      <c r="B4123" s="244"/>
    </row>
    <row r="4124" spans="1:2" ht="18.75">
      <c r="A4124" s="1"/>
      <c r="B4124" s="244"/>
    </row>
    <row r="4125" spans="1:2" ht="18.75">
      <c r="A4125" s="1"/>
      <c r="B4125" s="244"/>
    </row>
    <row r="4126" spans="1:2" ht="18.75">
      <c r="A4126" s="1"/>
      <c r="B4126" s="244"/>
    </row>
    <row r="4127" spans="1:2" ht="18.75">
      <c r="A4127" s="1"/>
      <c r="B4127" s="244"/>
    </row>
    <row r="4128" spans="1:2" ht="18.75">
      <c r="A4128" s="1"/>
      <c r="B4128" s="244"/>
    </row>
    <row r="4129" spans="1:2" ht="18.75">
      <c r="A4129" s="1"/>
      <c r="B4129" s="244"/>
    </row>
    <row r="4130" spans="1:2" ht="18.75">
      <c r="A4130" s="1"/>
      <c r="B4130" s="244"/>
    </row>
    <row r="4131" spans="1:2" ht="18.75">
      <c r="A4131" s="1"/>
      <c r="B4131" s="244"/>
    </row>
    <row r="4132" spans="1:2" ht="18.75">
      <c r="A4132" s="1"/>
      <c r="B4132" s="244"/>
    </row>
    <row r="4133" spans="1:2" ht="18.75">
      <c r="A4133" s="1"/>
      <c r="B4133" s="244"/>
    </row>
    <row r="4134" spans="1:2" ht="18.75">
      <c r="A4134" s="1"/>
      <c r="B4134" s="244"/>
    </row>
    <row r="4135" spans="1:2" ht="18.75">
      <c r="A4135" s="1"/>
      <c r="B4135" s="244"/>
    </row>
    <row r="4136" spans="1:2" ht="18.75">
      <c r="A4136" s="1"/>
      <c r="B4136" s="244"/>
    </row>
    <row r="4137" spans="1:2" ht="18.75">
      <c r="A4137" s="1"/>
      <c r="B4137" s="244"/>
    </row>
    <row r="4138" spans="1:2" ht="18.75">
      <c r="A4138" s="1"/>
      <c r="B4138" s="244"/>
    </row>
    <row r="4139" spans="1:2" ht="18.75">
      <c r="A4139" s="1"/>
      <c r="B4139" s="244"/>
    </row>
    <row r="4140" spans="1:2" ht="18.75">
      <c r="A4140" s="1"/>
      <c r="B4140" s="244"/>
    </row>
    <row r="4141" spans="1:2" ht="18.75">
      <c r="A4141" s="1"/>
      <c r="B4141" s="244"/>
    </row>
    <row r="4142" spans="1:2" ht="18.75">
      <c r="A4142" s="1"/>
      <c r="B4142" s="244"/>
    </row>
    <row r="4143" spans="1:2" ht="18.75">
      <c r="A4143" s="1"/>
      <c r="B4143" s="244"/>
    </row>
    <row r="4144" spans="1:2" ht="18.75">
      <c r="A4144" s="1"/>
      <c r="B4144" s="244"/>
    </row>
    <row r="4145" spans="1:2" ht="18.75">
      <c r="A4145" s="1"/>
      <c r="B4145" s="244"/>
    </row>
    <row r="4146" spans="1:2" ht="18.75">
      <c r="A4146" s="1"/>
      <c r="B4146" s="244"/>
    </row>
    <row r="4147" spans="1:2" ht="18.75">
      <c r="A4147" s="1"/>
      <c r="B4147" s="244"/>
    </row>
    <row r="4148" spans="1:2" ht="18.75">
      <c r="A4148" s="1"/>
      <c r="B4148" s="244"/>
    </row>
    <row r="4149" spans="1:2" ht="18.75">
      <c r="A4149" s="1"/>
      <c r="B4149" s="244"/>
    </row>
    <row r="4150" spans="1:2" ht="18.75">
      <c r="A4150" s="1"/>
      <c r="B4150" s="244"/>
    </row>
    <row r="4151" spans="1:2" ht="18.75">
      <c r="A4151" s="1"/>
      <c r="B4151" s="244"/>
    </row>
    <row r="4152" spans="1:2" ht="18.75">
      <c r="A4152" s="1"/>
      <c r="B4152" s="244"/>
    </row>
    <row r="4153" spans="1:2" ht="18.75">
      <c r="A4153" s="1"/>
      <c r="B4153" s="244"/>
    </row>
    <row r="4154" spans="1:2" ht="18.75">
      <c r="A4154" s="1"/>
      <c r="B4154" s="244"/>
    </row>
    <row r="4155" spans="1:2" ht="18.75">
      <c r="A4155" s="1"/>
      <c r="B4155" s="244"/>
    </row>
    <row r="4156" spans="1:2" ht="18.75">
      <c r="A4156" s="1"/>
      <c r="B4156" s="244"/>
    </row>
    <row r="4157" spans="1:2" ht="18.75">
      <c r="A4157" s="1"/>
      <c r="B4157" s="244"/>
    </row>
    <row r="4158" spans="1:2" ht="18.75">
      <c r="A4158" s="1"/>
      <c r="B4158" s="244"/>
    </row>
    <row r="4159" spans="1:2" ht="18.75">
      <c r="A4159" s="1"/>
      <c r="B4159" s="244"/>
    </row>
    <row r="4160" spans="1:2" ht="18.75">
      <c r="A4160" s="1"/>
      <c r="B4160" s="244"/>
    </row>
    <row r="4161" spans="1:2" ht="18.75">
      <c r="A4161" s="1"/>
      <c r="B4161" s="244"/>
    </row>
    <row r="4162" spans="1:2" ht="18.75">
      <c r="A4162" s="1"/>
      <c r="B4162" s="244"/>
    </row>
    <row r="4163" spans="1:2" ht="18.75">
      <c r="A4163" s="1"/>
      <c r="B4163" s="244"/>
    </row>
    <row r="4164" spans="1:2" ht="18.75">
      <c r="A4164" s="1"/>
      <c r="B4164" s="244"/>
    </row>
    <row r="4165" spans="1:2" ht="18.75">
      <c r="A4165" s="1"/>
      <c r="B4165" s="244"/>
    </row>
    <row r="4166" spans="1:2" ht="18.75">
      <c r="A4166" s="1"/>
      <c r="B4166" s="244"/>
    </row>
    <row r="4167" spans="1:2" ht="18.75">
      <c r="A4167" s="1"/>
      <c r="B4167" s="244"/>
    </row>
    <row r="4168" spans="1:2" ht="18.75">
      <c r="A4168" s="1"/>
      <c r="B4168" s="244"/>
    </row>
    <row r="4169" spans="1:2" ht="18.75">
      <c r="A4169" s="1"/>
      <c r="B4169" s="244"/>
    </row>
    <row r="4170" spans="1:2" ht="18.75">
      <c r="A4170" s="1"/>
      <c r="B4170" s="244"/>
    </row>
    <row r="4171" spans="1:2" ht="18.75">
      <c r="A4171" s="1"/>
      <c r="B4171" s="244"/>
    </row>
    <row r="4172" spans="1:2" ht="18.75">
      <c r="A4172" s="1"/>
      <c r="B4172" s="244"/>
    </row>
    <row r="4173" spans="1:2" ht="18.75">
      <c r="A4173" s="1"/>
      <c r="B4173" s="244"/>
    </row>
    <row r="4174" spans="1:2" ht="18.75">
      <c r="A4174" s="1"/>
      <c r="B4174" s="244"/>
    </row>
    <row r="4175" spans="1:2" ht="18.75">
      <c r="A4175" s="1"/>
      <c r="B4175" s="244"/>
    </row>
    <row r="4176" spans="1:2" ht="18.75">
      <c r="A4176" s="1"/>
      <c r="B4176" s="244"/>
    </row>
    <row r="4177" spans="1:2" ht="18.75">
      <c r="A4177" s="1"/>
      <c r="B4177" s="244"/>
    </row>
    <row r="4178" spans="1:2" ht="18.75">
      <c r="A4178" s="1"/>
      <c r="B4178" s="244"/>
    </row>
    <row r="4179" spans="1:2" ht="18.75">
      <c r="A4179" s="1"/>
      <c r="B4179" s="244"/>
    </row>
    <row r="4180" spans="1:2" ht="18.75">
      <c r="A4180" s="1"/>
      <c r="B4180" s="244"/>
    </row>
    <row r="4181" spans="1:2" ht="18.75">
      <c r="A4181" s="1"/>
      <c r="B4181" s="244"/>
    </row>
    <row r="4182" spans="1:2" ht="18.75">
      <c r="A4182" s="1"/>
      <c r="B4182" s="244"/>
    </row>
    <row r="4183" spans="1:2" ht="18.75">
      <c r="A4183" s="1"/>
      <c r="B4183" s="244"/>
    </row>
    <row r="4184" spans="1:2" ht="18.75">
      <c r="A4184" s="1"/>
      <c r="B4184" s="244"/>
    </row>
    <row r="4185" spans="1:2" ht="18.75">
      <c r="A4185" s="1"/>
      <c r="B4185" s="244"/>
    </row>
    <row r="4186" spans="1:2" ht="18.75">
      <c r="A4186" s="1"/>
      <c r="B4186" s="244"/>
    </row>
    <row r="4187" spans="1:2" ht="18.75">
      <c r="A4187" s="1"/>
      <c r="B4187" s="244"/>
    </row>
    <row r="4188" spans="1:2" ht="18.75">
      <c r="A4188" s="1"/>
      <c r="B4188" s="244"/>
    </row>
    <row r="4189" spans="1:2" ht="18.75">
      <c r="A4189" s="1"/>
      <c r="B4189" s="244"/>
    </row>
    <row r="4190" spans="1:2" ht="18.75">
      <c r="A4190" s="1"/>
      <c r="B4190" s="244"/>
    </row>
    <row r="4191" spans="1:2" ht="18.75">
      <c r="A4191" s="1"/>
      <c r="B4191" s="244"/>
    </row>
    <row r="4192" spans="1:2" ht="18.75">
      <c r="A4192" s="1"/>
      <c r="B4192" s="244"/>
    </row>
    <row r="4193" spans="1:2" ht="18.75">
      <c r="A4193" s="1"/>
      <c r="B4193" s="244"/>
    </row>
    <row r="4194" spans="1:2" ht="18.75">
      <c r="A4194" s="1"/>
      <c r="B4194" s="244"/>
    </row>
    <row r="4195" spans="1:2" ht="18.75">
      <c r="A4195" s="1"/>
      <c r="B4195" s="244"/>
    </row>
    <row r="4196" spans="1:2" ht="18.75">
      <c r="A4196" s="1"/>
      <c r="B4196" s="244"/>
    </row>
    <row r="4197" spans="1:2" ht="18.75">
      <c r="A4197" s="1"/>
      <c r="B4197" s="244"/>
    </row>
    <row r="4198" spans="1:2" ht="18.75">
      <c r="A4198" s="1"/>
      <c r="B4198" s="244"/>
    </row>
    <row r="4199" spans="1:2" ht="18.75">
      <c r="A4199" s="1"/>
      <c r="B4199" s="244"/>
    </row>
    <row r="4200" spans="1:2" ht="18.75">
      <c r="A4200" s="1"/>
      <c r="B4200" s="244"/>
    </row>
    <row r="4201" spans="1:2" ht="18.75">
      <c r="A4201" s="1"/>
      <c r="B4201" s="244"/>
    </row>
    <row r="4202" spans="1:2" ht="18.75">
      <c r="A4202" s="1"/>
      <c r="B4202" s="244"/>
    </row>
    <row r="4203" spans="1:2" ht="18.75">
      <c r="A4203" s="1"/>
      <c r="B4203" s="244"/>
    </row>
    <row r="4204" spans="1:2" ht="18.75">
      <c r="A4204" s="1"/>
      <c r="B4204" s="244"/>
    </row>
    <row r="4205" spans="1:2" ht="18.75">
      <c r="A4205" s="1"/>
      <c r="B4205" s="244"/>
    </row>
    <row r="4206" spans="1:2" ht="18.75">
      <c r="A4206" s="1"/>
      <c r="B4206" s="244"/>
    </row>
    <row r="4207" spans="1:2" ht="18.75">
      <c r="A4207" s="1"/>
      <c r="B4207" s="244"/>
    </row>
    <row r="4208" spans="1:2" ht="18.75">
      <c r="A4208" s="1"/>
      <c r="B4208" s="244"/>
    </row>
    <row r="4209" spans="1:2" ht="18.75">
      <c r="A4209" s="1"/>
      <c r="B4209" s="244"/>
    </row>
    <row r="4210" spans="1:2" ht="18.75">
      <c r="A4210" s="1"/>
      <c r="B4210" s="244"/>
    </row>
    <row r="4211" spans="1:2" ht="18.75">
      <c r="A4211" s="1"/>
      <c r="B4211" s="244"/>
    </row>
    <row r="4212" spans="1:2" ht="18.75">
      <c r="A4212" s="1"/>
      <c r="B4212" s="244"/>
    </row>
    <row r="4213" spans="1:2" ht="18.75">
      <c r="A4213" s="1"/>
      <c r="B4213" s="244"/>
    </row>
    <row r="4214" spans="1:2" ht="18.75">
      <c r="A4214" s="1"/>
      <c r="B4214" s="244"/>
    </row>
    <row r="4215" spans="1:2" ht="18.75">
      <c r="A4215" s="1"/>
      <c r="B4215" s="244"/>
    </row>
    <row r="4216" spans="1:2" ht="18.75">
      <c r="A4216" s="1"/>
      <c r="B4216" s="244"/>
    </row>
    <row r="4217" spans="1:2" ht="18.75">
      <c r="A4217" s="1"/>
      <c r="B4217" s="244"/>
    </row>
    <row r="4218" spans="1:2" ht="18.75">
      <c r="A4218" s="1"/>
      <c r="B4218" s="244"/>
    </row>
    <row r="4219" spans="1:2" ht="18.75">
      <c r="A4219" s="1"/>
      <c r="B4219" s="244"/>
    </row>
    <row r="4220" spans="1:2" ht="18.75">
      <c r="A4220" s="1"/>
      <c r="B4220" s="244"/>
    </row>
    <row r="4221" spans="1:2" ht="18.75">
      <c r="A4221" s="1"/>
      <c r="B4221" s="244"/>
    </row>
    <row r="4222" spans="1:2" ht="18.75">
      <c r="A4222" s="1"/>
      <c r="B4222" s="244"/>
    </row>
    <row r="4223" spans="1:2" ht="18.75">
      <c r="A4223" s="1"/>
      <c r="B4223" s="244"/>
    </row>
    <row r="4224" spans="1:2" ht="18.75">
      <c r="A4224" s="1"/>
      <c r="B4224" s="244"/>
    </row>
    <row r="4225" spans="1:2" ht="18.75">
      <c r="A4225" s="1"/>
      <c r="B4225" s="244"/>
    </row>
    <row r="4226" spans="1:2" ht="18.75">
      <c r="A4226" s="1"/>
      <c r="B4226" s="244"/>
    </row>
    <row r="4227" spans="1:2" ht="18.75">
      <c r="A4227" s="1"/>
      <c r="B4227" s="244"/>
    </row>
    <row r="4228" spans="1:2" ht="18.75">
      <c r="A4228" s="1"/>
      <c r="B4228" s="244"/>
    </row>
    <row r="4229" spans="1:2" ht="18.75">
      <c r="A4229" s="1"/>
      <c r="B4229" s="244"/>
    </row>
    <row r="4230" spans="1:2" ht="18.75">
      <c r="A4230" s="1"/>
      <c r="B4230" s="244"/>
    </row>
    <row r="4231" spans="1:2" ht="18.75">
      <c r="A4231" s="1"/>
      <c r="B4231" s="244"/>
    </row>
    <row r="4232" spans="1:2" ht="18.75">
      <c r="A4232" s="1"/>
      <c r="B4232" s="244"/>
    </row>
    <row r="4233" spans="1:2" ht="18.75">
      <c r="A4233" s="1"/>
      <c r="B4233" s="244"/>
    </row>
    <row r="4234" spans="1:2" ht="18.75">
      <c r="A4234" s="1"/>
      <c r="B4234" s="244"/>
    </row>
    <row r="4235" spans="1:2" ht="18.75">
      <c r="A4235" s="1"/>
      <c r="B4235" s="244"/>
    </row>
    <row r="4236" spans="1:2" ht="18.75">
      <c r="A4236" s="1"/>
      <c r="B4236" s="244"/>
    </row>
    <row r="4237" spans="1:2" ht="18.75">
      <c r="A4237" s="1"/>
      <c r="B4237" s="244"/>
    </row>
    <row r="4238" spans="1:2" ht="18.75">
      <c r="A4238" s="1"/>
      <c r="B4238" s="244"/>
    </row>
    <row r="4239" spans="1:2" ht="18.75">
      <c r="A4239" s="1"/>
      <c r="B4239" s="244"/>
    </row>
    <row r="4240" spans="1:2" ht="18.75">
      <c r="A4240" s="1"/>
      <c r="B4240" s="244"/>
    </row>
    <row r="4241" spans="1:2" ht="18.75">
      <c r="A4241" s="1"/>
      <c r="B4241" s="244"/>
    </row>
    <row r="4242" spans="1:2" ht="18.75">
      <c r="A4242" s="1"/>
      <c r="B4242" s="244"/>
    </row>
    <row r="4243" spans="1:2" ht="18.75">
      <c r="A4243" s="1"/>
      <c r="B4243" s="244"/>
    </row>
    <row r="4244" spans="1:2" ht="18.75">
      <c r="A4244" s="1"/>
      <c r="B4244" s="244"/>
    </row>
    <row r="4245" spans="1:2" ht="18.75">
      <c r="A4245" s="1"/>
      <c r="B4245" s="244"/>
    </row>
    <row r="4246" spans="1:2" ht="18.75">
      <c r="A4246" s="1"/>
      <c r="B4246" s="244"/>
    </row>
    <row r="4247" spans="1:2" ht="18.75">
      <c r="A4247" s="1"/>
      <c r="B4247" s="244"/>
    </row>
    <row r="4248" spans="1:2" ht="18.75">
      <c r="A4248" s="1"/>
      <c r="B4248" s="244"/>
    </row>
    <row r="4249" spans="1:2" ht="18.75">
      <c r="A4249" s="1"/>
      <c r="B4249" s="244"/>
    </row>
    <row r="4250" spans="1:2" ht="18.75">
      <c r="A4250" s="1"/>
      <c r="B4250" s="244"/>
    </row>
    <row r="4251" spans="1:2" ht="18.75">
      <c r="A4251" s="1"/>
      <c r="B4251" s="244"/>
    </row>
    <row r="4252" spans="1:2" ht="18.75">
      <c r="A4252" s="1"/>
      <c r="B4252" s="244"/>
    </row>
    <row r="4253" spans="1:2" ht="18.75">
      <c r="A4253" s="1"/>
      <c r="B4253" s="244"/>
    </row>
    <row r="4254" spans="1:2" ht="18.75">
      <c r="A4254" s="1"/>
      <c r="B4254" s="244"/>
    </row>
    <row r="4255" spans="1:2" ht="18.75">
      <c r="A4255" s="1"/>
      <c r="B4255" s="244"/>
    </row>
    <row r="4256" spans="1:2" ht="18.75">
      <c r="A4256" s="1"/>
      <c r="B4256" s="244"/>
    </row>
    <row r="4257" spans="1:2" ht="18.75">
      <c r="A4257" s="1"/>
      <c r="B4257" s="244"/>
    </row>
    <row r="4258" spans="1:2" ht="18.75">
      <c r="A4258" s="1"/>
      <c r="B4258" s="244"/>
    </row>
    <row r="4259" spans="1:2" ht="18.75">
      <c r="A4259" s="1"/>
      <c r="B4259" s="244"/>
    </row>
    <row r="4260" spans="1:2" ht="18.75">
      <c r="A4260" s="1"/>
      <c r="B4260" s="244"/>
    </row>
    <row r="4261" spans="1:2" ht="18.75">
      <c r="A4261" s="1"/>
      <c r="B4261" s="244"/>
    </row>
    <row r="4262" spans="1:2" ht="18.75">
      <c r="A4262" s="1"/>
      <c r="B4262" s="244"/>
    </row>
    <row r="4263" spans="1:2" ht="18.75">
      <c r="A4263" s="1"/>
      <c r="B4263" s="244"/>
    </row>
    <row r="4264" spans="1:2" ht="18.75">
      <c r="A4264" s="1"/>
      <c r="B4264" s="244"/>
    </row>
    <row r="4265" spans="1:2" ht="18.75">
      <c r="A4265" s="1"/>
      <c r="B4265" s="244"/>
    </row>
    <row r="4266" spans="1:2" ht="18.75">
      <c r="A4266" s="1"/>
      <c r="B4266" s="244"/>
    </row>
    <row r="4267" spans="1:2" ht="18.75">
      <c r="A4267" s="1"/>
      <c r="B4267" s="244"/>
    </row>
    <row r="4268" spans="1:2" ht="18.75">
      <c r="A4268" s="1"/>
      <c r="B4268" s="244"/>
    </row>
    <row r="4269" spans="1:2" ht="18.75">
      <c r="A4269" s="1"/>
      <c r="B4269" s="244"/>
    </row>
    <row r="4270" spans="1:2" ht="18.75">
      <c r="A4270" s="1"/>
      <c r="B4270" s="244"/>
    </row>
    <row r="4271" spans="1:2" ht="18.75">
      <c r="A4271" s="1"/>
      <c r="B4271" s="244"/>
    </row>
    <row r="4272" spans="1:2" ht="18.75">
      <c r="A4272" s="1"/>
      <c r="B4272" s="244"/>
    </row>
    <row r="4273" spans="1:2" ht="18.75">
      <c r="A4273" s="1"/>
      <c r="B4273" s="244"/>
    </row>
    <row r="4274" spans="1:2" ht="18.75">
      <c r="A4274" s="1"/>
      <c r="B4274" s="244"/>
    </row>
    <row r="4275" spans="1:2" ht="18.75">
      <c r="A4275" s="1"/>
      <c r="B4275" s="244"/>
    </row>
    <row r="4276" spans="1:2" ht="18.75">
      <c r="A4276" s="1"/>
      <c r="B4276" s="244"/>
    </row>
    <row r="4277" spans="1:2" ht="18.75">
      <c r="A4277" s="1"/>
      <c r="B4277" s="244"/>
    </row>
    <row r="4278" spans="1:2" ht="18.75">
      <c r="A4278" s="1"/>
      <c r="B4278" s="244"/>
    </row>
    <row r="4279" spans="1:2" ht="18.75">
      <c r="A4279" s="1"/>
      <c r="B4279" s="244"/>
    </row>
    <row r="4280" spans="1:2" ht="18.75">
      <c r="A4280" s="1"/>
      <c r="B4280" s="244"/>
    </row>
    <row r="4281" spans="1:2" ht="18.75">
      <c r="A4281" s="1"/>
      <c r="B4281" s="244"/>
    </row>
    <row r="4282" spans="1:2" ht="18.75">
      <c r="A4282" s="1"/>
      <c r="B4282" s="244"/>
    </row>
    <row r="4283" spans="1:2" ht="18.75">
      <c r="A4283" s="1"/>
      <c r="B4283" s="244"/>
    </row>
    <row r="4284" spans="1:2" ht="18.75">
      <c r="A4284" s="1"/>
      <c r="B4284" s="244"/>
    </row>
    <row r="4285" spans="1:2" ht="18.75">
      <c r="A4285" s="1"/>
      <c r="B4285" s="244"/>
    </row>
    <row r="4286" spans="1:2" ht="18.75">
      <c r="A4286" s="1"/>
      <c r="B4286" s="244"/>
    </row>
    <row r="4287" spans="1:2" ht="18.75">
      <c r="A4287" s="1"/>
      <c r="B4287" s="244"/>
    </row>
    <row r="4288" spans="1:2" ht="18.75">
      <c r="A4288" s="1"/>
      <c r="B4288" s="244"/>
    </row>
    <row r="4289" spans="1:2" ht="18.75">
      <c r="A4289" s="1"/>
      <c r="B4289" s="244"/>
    </row>
    <row r="4290" spans="1:2" ht="18.75">
      <c r="A4290" s="1"/>
      <c r="B4290" s="244"/>
    </row>
    <row r="4291" spans="1:2" ht="18.75">
      <c r="A4291" s="1"/>
      <c r="B4291" s="244"/>
    </row>
    <row r="4292" spans="1:2" ht="18.75">
      <c r="A4292" s="1"/>
      <c r="B4292" s="244"/>
    </row>
    <row r="4293" spans="1:2" ht="18.75">
      <c r="A4293" s="1"/>
      <c r="B4293" s="244"/>
    </row>
    <row r="4294" spans="1:2" ht="18.75">
      <c r="A4294" s="1"/>
      <c r="B4294" s="244"/>
    </row>
    <row r="4295" spans="1:2" ht="18.75">
      <c r="A4295" s="1"/>
      <c r="B4295" s="244"/>
    </row>
    <row r="4296" spans="1:2" ht="18.75">
      <c r="A4296" s="1"/>
      <c r="B4296" s="244"/>
    </row>
    <row r="4297" spans="1:2" ht="18.75">
      <c r="A4297" s="1"/>
      <c r="B4297" s="244"/>
    </row>
    <row r="4298" spans="1:2" ht="18.75">
      <c r="A4298" s="1"/>
      <c r="B4298" s="244"/>
    </row>
    <row r="4299" spans="1:2" ht="18.75">
      <c r="A4299" s="1"/>
      <c r="B4299" s="244"/>
    </row>
    <row r="4300" spans="1:2" ht="18.75">
      <c r="A4300" s="1"/>
      <c r="B4300" s="244"/>
    </row>
    <row r="4301" spans="1:2" ht="18.75">
      <c r="A4301" s="1"/>
      <c r="B4301" s="244"/>
    </row>
    <row r="4302" spans="1:2" ht="18.75">
      <c r="A4302" s="1"/>
      <c r="B4302" s="244"/>
    </row>
    <row r="4303" spans="1:2" ht="18.75">
      <c r="A4303" s="1"/>
      <c r="B4303" s="244"/>
    </row>
    <row r="4304" spans="1:2" ht="18.75">
      <c r="A4304" s="1"/>
      <c r="B4304" s="244"/>
    </row>
    <row r="4305" spans="1:2" ht="18.75">
      <c r="A4305" s="1"/>
      <c r="B4305" s="244"/>
    </row>
    <row r="4306" spans="1:2" ht="18.75">
      <c r="A4306" s="1"/>
      <c r="B4306" s="244"/>
    </row>
    <row r="4307" spans="1:2" ht="18.75">
      <c r="A4307" s="1"/>
      <c r="B4307" s="244"/>
    </row>
    <row r="4308" spans="1:2" ht="18.75">
      <c r="A4308" s="1"/>
      <c r="B4308" s="244"/>
    </row>
    <row r="4309" spans="1:2" ht="18.75">
      <c r="A4309" s="1"/>
      <c r="B4309" s="244"/>
    </row>
    <row r="4310" spans="1:2" ht="18.75">
      <c r="A4310" s="1"/>
      <c r="B4310" s="244"/>
    </row>
    <row r="4311" spans="1:2" ht="18.75">
      <c r="A4311" s="1"/>
      <c r="B4311" s="244"/>
    </row>
    <row r="4312" spans="1:2" ht="18.75">
      <c r="A4312" s="1"/>
      <c r="B4312" s="244"/>
    </row>
    <row r="4313" spans="1:2" ht="18.75">
      <c r="A4313" s="1"/>
      <c r="B4313" s="244"/>
    </row>
    <row r="4314" spans="1:2" ht="18.75">
      <c r="A4314" s="1"/>
      <c r="B4314" s="244"/>
    </row>
    <row r="4315" spans="1:2" ht="18.75">
      <c r="A4315" s="1"/>
      <c r="B4315" s="244"/>
    </row>
    <row r="4316" spans="1:2" ht="18.75">
      <c r="A4316" s="1"/>
      <c r="B4316" s="244"/>
    </row>
    <row r="4317" spans="1:2" ht="18.75">
      <c r="A4317" s="1"/>
      <c r="B4317" s="244"/>
    </row>
    <row r="4318" spans="1:2" ht="18.75">
      <c r="A4318" s="1"/>
      <c r="B4318" s="244"/>
    </row>
    <row r="4319" spans="1:2" ht="18.75">
      <c r="A4319" s="1"/>
      <c r="B4319" s="244"/>
    </row>
    <row r="4320" spans="1:2" ht="18.75">
      <c r="A4320" s="1"/>
      <c r="B4320" s="244"/>
    </row>
    <row r="4321" spans="1:2" ht="18.75">
      <c r="A4321" s="1"/>
      <c r="B4321" s="244"/>
    </row>
    <row r="4322" spans="1:2" ht="18.75">
      <c r="A4322" s="1"/>
      <c r="B4322" s="244"/>
    </row>
    <row r="4323" spans="1:2" ht="18.75">
      <c r="A4323" s="1"/>
      <c r="B4323" s="244"/>
    </row>
    <row r="4324" spans="1:2" ht="18.75">
      <c r="A4324" s="1"/>
      <c r="B4324" s="244"/>
    </row>
    <row r="4325" spans="1:2" ht="18.75">
      <c r="A4325" s="1"/>
      <c r="B4325" s="244"/>
    </row>
    <row r="4326" spans="1:2" ht="18.75">
      <c r="A4326" s="1"/>
      <c r="B4326" s="244"/>
    </row>
    <row r="4327" spans="1:2" ht="18.75">
      <c r="A4327" s="1"/>
      <c r="B4327" s="244"/>
    </row>
    <row r="4328" spans="1:2" ht="18.75">
      <c r="A4328" s="1"/>
      <c r="B4328" s="244"/>
    </row>
    <row r="4329" spans="1:2" ht="18.75">
      <c r="A4329" s="1"/>
      <c r="B4329" s="244"/>
    </row>
    <row r="4330" spans="1:2" ht="18.75">
      <c r="A4330" s="1"/>
      <c r="B4330" s="244"/>
    </row>
    <row r="4331" spans="1:2" ht="18.75">
      <c r="A4331" s="1"/>
      <c r="B4331" s="244"/>
    </row>
    <row r="4332" spans="1:2" ht="18.75">
      <c r="A4332" s="1"/>
      <c r="B4332" s="244"/>
    </row>
    <row r="4333" spans="1:2" ht="18.75">
      <c r="A4333" s="1"/>
      <c r="B4333" s="244"/>
    </row>
    <row r="4334" spans="1:2" ht="18.75">
      <c r="A4334" s="1"/>
      <c r="B4334" s="244"/>
    </row>
    <row r="4335" spans="1:2" ht="18.75">
      <c r="A4335" s="1"/>
      <c r="B4335" s="244"/>
    </row>
    <row r="4336" spans="1:2" ht="18.75">
      <c r="A4336" s="1"/>
      <c r="B4336" s="244"/>
    </row>
    <row r="4337" spans="1:2" ht="18.75">
      <c r="A4337" s="1"/>
      <c r="B4337" s="244"/>
    </row>
    <row r="4338" spans="1:2" ht="18.75">
      <c r="A4338" s="1"/>
      <c r="B4338" s="244"/>
    </row>
    <row r="4339" spans="1:2" ht="18.75">
      <c r="A4339" s="1"/>
      <c r="B4339" s="244"/>
    </row>
    <row r="4340" spans="1:2" ht="18.75">
      <c r="A4340" s="1"/>
      <c r="B4340" s="244"/>
    </row>
    <row r="4341" spans="1:2" ht="18.75">
      <c r="A4341" s="1"/>
      <c r="B4341" s="244"/>
    </row>
    <row r="4342" spans="1:2" ht="18.75">
      <c r="A4342" s="1"/>
      <c r="B4342" s="244"/>
    </row>
    <row r="4343" spans="1:2" ht="18.75">
      <c r="A4343" s="1"/>
      <c r="B4343" s="244"/>
    </row>
    <row r="4344" spans="1:2" ht="18.75">
      <c r="A4344" s="1"/>
      <c r="B4344" s="244"/>
    </row>
    <row r="4345" spans="1:2" ht="18.75">
      <c r="A4345" s="1"/>
      <c r="B4345" s="244"/>
    </row>
    <row r="4346" spans="1:2" ht="18.75">
      <c r="A4346" s="1"/>
      <c r="B4346" s="244"/>
    </row>
    <row r="4347" spans="1:2" ht="18.75">
      <c r="A4347" s="1"/>
      <c r="B4347" s="244"/>
    </row>
    <row r="4348" spans="1:2" ht="18.75">
      <c r="A4348" s="1"/>
      <c r="B4348" s="244"/>
    </row>
    <row r="4349" spans="1:2" ht="18.75">
      <c r="A4349" s="1"/>
      <c r="B4349" s="244"/>
    </row>
    <row r="4350" spans="1:2" ht="18.75">
      <c r="A4350" s="1"/>
      <c r="B4350" s="244"/>
    </row>
    <row r="4351" spans="1:2" ht="18.75">
      <c r="A4351" s="1"/>
      <c r="B4351" s="244"/>
    </row>
    <row r="4352" spans="1:2" ht="18.75">
      <c r="A4352" s="1"/>
      <c r="B4352" s="244"/>
    </row>
    <row r="4353" spans="1:2" ht="18.75">
      <c r="A4353" s="1"/>
      <c r="B4353" s="244"/>
    </row>
    <row r="4354" spans="1:2" ht="18.75">
      <c r="A4354" s="1"/>
      <c r="B4354" s="244"/>
    </row>
    <row r="4355" spans="1:2" ht="18.75">
      <c r="A4355" s="1"/>
      <c r="B4355" s="244"/>
    </row>
    <row r="4356" spans="1:2" ht="18.75">
      <c r="A4356" s="1"/>
      <c r="B4356" s="244"/>
    </row>
    <row r="4357" spans="1:2" ht="18.75">
      <c r="A4357" s="1"/>
      <c r="B4357" s="244"/>
    </row>
    <row r="4358" spans="1:2" ht="18.75">
      <c r="A4358" s="1"/>
      <c r="B4358" s="244"/>
    </row>
    <row r="4359" spans="1:2" ht="18.75">
      <c r="A4359" s="1"/>
      <c r="B4359" s="244"/>
    </row>
    <row r="4360" spans="1:2" ht="18.75">
      <c r="A4360" s="1"/>
      <c r="B4360" s="244"/>
    </row>
    <row r="4361" spans="1:2" ht="18.75">
      <c r="A4361" s="1"/>
      <c r="B4361" s="244"/>
    </row>
    <row r="4362" spans="1:2" ht="18.75">
      <c r="A4362" s="1"/>
      <c r="B4362" s="244"/>
    </row>
    <row r="4363" spans="1:2" ht="18.75">
      <c r="A4363" s="1"/>
      <c r="B4363" s="244"/>
    </row>
    <row r="4364" spans="1:2" ht="18.75">
      <c r="A4364" s="1"/>
      <c r="B4364" s="244"/>
    </row>
    <row r="4365" spans="1:2" ht="18.75">
      <c r="A4365" s="1"/>
      <c r="B4365" s="244"/>
    </row>
    <row r="4366" spans="1:2" ht="18.75">
      <c r="A4366" s="1"/>
      <c r="B4366" s="244"/>
    </row>
    <row r="4367" spans="1:2" ht="18.75">
      <c r="A4367" s="1"/>
      <c r="B4367" s="244"/>
    </row>
    <row r="4368" spans="1:2" ht="18.75">
      <c r="A4368" s="1"/>
      <c r="B4368" s="244"/>
    </row>
    <row r="4369" spans="1:2" ht="18.75">
      <c r="A4369" s="1"/>
      <c r="B4369" s="244"/>
    </row>
    <row r="4370" spans="1:2" ht="18.75">
      <c r="A4370" s="1"/>
      <c r="B4370" s="244"/>
    </row>
    <row r="4371" spans="1:2" ht="18.75">
      <c r="A4371" s="1"/>
      <c r="B4371" s="244"/>
    </row>
    <row r="4372" spans="1:2" ht="18.75">
      <c r="A4372" s="1"/>
      <c r="B4372" s="244"/>
    </row>
    <row r="4373" spans="1:2" ht="18.75">
      <c r="A4373" s="1"/>
      <c r="B4373" s="244"/>
    </row>
    <row r="4374" spans="1:2" ht="18.75">
      <c r="A4374" s="1"/>
      <c r="B4374" s="244"/>
    </row>
    <row r="4375" spans="1:2" ht="18.75">
      <c r="A4375" s="1"/>
      <c r="B4375" s="244"/>
    </row>
    <row r="4376" spans="1:2" ht="18.75">
      <c r="A4376" s="1"/>
      <c r="B4376" s="244"/>
    </row>
    <row r="4377" spans="1:2" ht="18.75">
      <c r="A4377" s="1"/>
      <c r="B4377" s="244"/>
    </row>
    <row r="4378" spans="1:2" ht="18.75">
      <c r="A4378" s="1"/>
      <c r="B4378" s="244"/>
    </row>
    <row r="4379" spans="1:2" ht="18.75">
      <c r="A4379" s="1"/>
      <c r="B4379" s="244"/>
    </row>
    <row r="4380" spans="1:2" ht="18.75">
      <c r="A4380" s="1"/>
      <c r="B4380" s="244"/>
    </row>
    <row r="4381" spans="1:2" ht="18.75">
      <c r="A4381" s="1"/>
      <c r="B4381" s="244"/>
    </row>
    <row r="4382" spans="1:2" ht="18.75">
      <c r="A4382" s="1"/>
      <c r="B4382" s="244"/>
    </row>
    <row r="4383" spans="1:2" ht="18.75">
      <c r="A4383" s="1"/>
      <c r="B4383" s="244"/>
    </row>
    <row r="4384" spans="1:2" ht="18.75">
      <c r="A4384" s="1"/>
      <c r="B4384" s="244"/>
    </row>
    <row r="4385" spans="1:2" ht="18.75">
      <c r="A4385" s="1"/>
      <c r="B4385" s="244"/>
    </row>
    <row r="4386" spans="1:2" ht="18.75">
      <c r="A4386" s="1"/>
      <c r="B4386" s="244"/>
    </row>
    <row r="4387" spans="1:2" ht="18.75">
      <c r="A4387" s="1"/>
      <c r="B4387" s="244"/>
    </row>
    <row r="4388" spans="1:2" ht="18.75">
      <c r="A4388" s="1"/>
      <c r="B4388" s="244"/>
    </row>
    <row r="4389" spans="1:2" ht="18.75">
      <c r="A4389" s="1"/>
      <c r="B4389" s="244"/>
    </row>
    <row r="4390" spans="1:2" ht="18.75">
      <c r="A4390" s="1"/>
      <c r="B4390" s="244"/>
    </row>
    <row r="4391" spans="1:2" ht="18.75">
      <c r="A4391" s="1"/>
      <c r="B4391" s="244"/>
    </row>
    <row r="4392" spans="1:2" ht="18.75">
      <c r="A4392" s="1"/>
      <c r="B4392" s="244"/>
    </row>
    <row r="4393" spans="1:2" ht="18.75">
      <c r="A4393" s="1"/>
      <c r="B4393" s="244"/>
    </row>
    <row r="4394" spans="1:2" ht="18.75">
      <c r="A4394" s="1"/>
      <c r="B4394" s="244"/>
    </row>
    <row r="4395" spans="1:2" ht="18.75">
      <c r="A4395" s="1"/>
      <c r="B4395" s="244"/>
    </row>
    <row r="4396" spans="1:2" ht="18.75">
      <c r="A4396" s="1"/>
      <c r="B4396" s="244"/>
    </row>
    <row r="4397" spans="1:2" ht="18.75">
      <c r="A4397" s="1"/>
      <c r="B4397" s="244"/>
    </row>
    <row r="4398" spans="1:2" ht="18.75">
      <c r="A4398" s="1"/>
      <c r="B4398" s="244"/>
    </row>
    <row r="4399" spans="1:2" ht="18.75">
      <c r="A4399" s="1"/>
      <c r="B4399" s="244"/>
    </row>
    <row r="4400" spans="1:2" ht="18.75">
      <c r="A4400" s="1"/>
      <c r="B4400" s="244"/>
    </row>
    <row r="4401" spans="1:2" ht="18.75">
      <c r="A4401" s="1"/>
      <c r="B4401" s="244"/>
    </row>
    <row r="4402" spans="1:2" ht="18.75">
      <c r="A4402" s="1"/>
      <c r="B4402" s="244"/>
    </row>
    <row r="4403" spans="1:2" ht="18.75">
      <c r="A4403" s="1"/>
      <c r="B4403" s="244"/>
    </row>
    <row r="4404" spans="1:2" ht="18.75">
      <c r="A4404" s="1"/>
      <c r="B4404" s="244"/>
    </row>
    <row r="4405" spans="1:2" ht="18.75">
      <c r="A4405" s="1"/>
      <c r="B4405" s="244"/>
    </row>
    <row r="4406" spans="1:2" ht="18.75">
      <c r="A4406" s="1"/>
      <c r="B4406" s="244"/>
    </row>
    <row r="4407" spans="1:2" ht="18.75">
      <c r="A4407" s="1"/>
      <c r="B4407" s="244"/>
    </row>
    <row r="4408" spans="1:2" ht="18.75">
      <c r="A4408" s="1"/>
      <c r="B4408" s="244"/>
    </row>
    <row r="4409" spans="1:2" ht="18.75">
      <c r="A4409" s="1"/>
      <c r="B4409" s="244"/>
    </row>
    <row r="4410" spans="1:2" ht="18.75">
      <c r="A4410" s="1"/>
      <c r="B4410" s="244"/>
    </row>
    <row r="4411" spans="1:2" ht="18.75">
      <c r="A4411" s="1"/>
      <c r="B4411" s="244"/>
    </row>
    <row r="4412" spans="1:2" ht="18.75">
      <c r="A4412" s="1"/>
      <c r="B4412" s="244"/>
    </row>
    <row r="4413" spans="1:2" ht="18.75">
      <c r="A4413" s="1"/>
      <c r="B4413" s="244"/>
    </row>
    <row r="4414" spans="1:2" ht="18.75">
      <c r="A4414" s="1"/>
      <c r="B4414" s="244"/>
    </row>
    <row r="4415" spans="1:2" ht="18.75">
      <c r="A4415" s="1"/>
      <c r="B4415" s="244"/>
    </row>
    <row r="4416" spans="1:2" ht="18.75">
      <c r="A4416" s="1"/>
      <c r="B4416" s="244"/>
    </row>
    <row r="4417" spans="1:2" ht="18.75">
      <c r="A4417" s="1"/>
      <c r="B4417" s="244"/>
    </row>
    <row r="4418" spans="1:2" ht="18.75">
      <c r="A4418" s="1"/>
      <c r="B4418" s="244"/>
    </row>
    <row r="4419" spans="1:2" ht="18.75">
      <c r="A4419" s="1"/>
      <c r="B4419" s="244"/>
    </row>
    <row r="4420" spans="1:2" ht="18.75">
      <c r="A4420" s="1"/>
      <c r="B4420" s="244"/>
    </row>
    <row r="4421" spans="1:2" ht="18.75">
      <c r="A4421" s="1"/>
      <c r="B4421" s="244"/>
    </row>
    <row r="4422" spans="1:2" ht="18.75">
      <c r="A4422" s="1"/>
      <c r="B4422" s="244"/>
    </row>
    <row r="4423" spans="1:2" ht="18.75">
      <c r="A4423" s="1"/>
      <c r="B4423" s="244"/>
    </row>
    <row r="4424" spans="1:2" ht="18.75">
      <c r="A4424" s="1"/>
      <c r="B4424" s="244"/>
    </row>
    <row r="4425" spans="1:2" ht="18.75">
      <c r="A4425" s="1"/>
      <c r="B4425" s="244"/>
    </row>
    <row r="4426" spans="1:2" ht="18.75">
      <c r="A4426" s="1"/>
      <c r="B4426" s="244"/>
    </row>
    <row r="4427" spans="1:2" ht="18.75">
      <c r="A4427" s="1"/>
      <c r="B4427" s="244"/>
    </row>
    <row r="4428" spans="1:2" ht="18.75">
      <c r="A4428" s="1"/>
      <c r="B4428" s="244"/>
    </row>
    <row r="4429" spans="1:2" ht="18.75">
      <c r="A4429" s="1"/>
      <c r="B4429" s="244"/>
    </row>
    <row r="4430" spans="1:2" ht="18.75">
      <c r="A4430" s="1"/>
      <c r="B4430" s="244"/>
    </row>
    <row r="4431" spans="1:2" ht="18.75">
      <c r="A4431" s="1"/>
      <c r="B4431" s="244"/>
    </row>
    <row r="4432" spans="1:2" ht="18.75">
      <c r="A4432" s="1"/>
      <c r="B4432" s="244"/>
    </row>
    <row r="4433" spans="1:2" ht="18.75">
      <c r="A4433" s="1"/>
      <c r="B4433" s="244"/>
    </row>
    <row r="4434" spans="1:2" ht="18.75">
      <c r="A4434" s="1"/>
      <c r="B4434" s="244"/>
    </row>
    <row r="4435" spans="1:2" ht="18.75">
      <c r="A4435" s="1"/>
      <c r="B4435" s="244"/>
    </row>
    <row r="4436" spans="1:2" ht="18.75">
      <c r="A4436" s="1"/>
      <c r="B4436" s="244"/>
    </row>
    <row r="4437" spans="1:2" ht="18.75">
      <c r="A4437" s="1"/>
      <c r="B4437" s="244"/>
    </row>
    <row r="4438" spans="1:2" ht="18.75">
      <c r="A4438" s="1"/>
      <c r="B4438" s="244"/>
    </row>
    <row r="4439" spans="1:2" ht="18.75">
      <c r="A4439" s="1"/>
      <c r="B4439" s="244"/>
    </row>
    <row r="4440" spans="1:2" ht="18.75">
      <c r="A4440" s="1"/>
      <c r="B4440" s="244"/>
    </row>
    <row r="4441" spans="1:2" ht="18.75">
      <c r="A4441" s="1"/>
      <c r="B4441" s="244"/>
    </row>
    <row r="4442" spans="1:2" ht="18.75">
      <c r="A4442" s="1"/>
      <c r="B4442" s="244"/>
    </row>
    <row r="4443" spans="1:2" ht="18.75">
      <c r="A4443" s="1"/>
      <c r="B4443" s="244"/>
    </row>
    <row r="4444" spans="1:2" ht="18.75">
      <c r="A4444" s="1"/>
      <c r="B4444" s="244"/>
    </row>
    <row r="4445" spans="1:2" ht="18.75">
      <c r="A4445" s="1"/>
      <c r="B4445" s="244"/>
    </row>
    <row r="4446" spans="1:2" ht="18.75">
      <c r="A4446" s="1"/>
      <c r="B4446" s="244"/>
    </row>
    <row r="4447" spans="1:2" ht="18.75">
      <c r="A4447" s="1"/>
      <c r="B4447" s="244"/>
    </row>
    <row r="4448" spans="1:2" ht="18.75">
      <c r="A4448" s="1"/>
      <c r="B4448" s="244"/>
    </row>
    <row r="4449" spans="1:2" ht="18.75">
      <c r="A4449" s="1"/>
      <c r="B4449" s="244"/>
    </row>
    <row r="4450" spans="1:2" ht="18.75">
      <c r="A4450" s="1"/>
      <c r="B4450" s="244"/>
    </row>
    <row r="4451" spans="1:2" ht="18.75">
      <c r="A4451" s="1"/>
      <c r="B4451" s="244"/>
    </row>
    <row r="4452" spans="1:2" ht="18.75">
      <c r="A4452" s="1"/>
      <c r="B4452" s="244"/>
    </row>
    <row r="4453" spans="1:2" ht="18.75">
      <c r="A4453" s="1"/>
      <c r="B4453" s="244"/>
    </row>
    <row r="4454" spans="1:2" ht="18.75">
      <c r="A4454" s="1"/>
      <c r="B4454" s="244"/>
    </row>
    <row r="4455" spans="1:2" ht="18.75">
      <c r="A4455" s="1"/>
      <c r="B4455" s="244"/>
    </row>
    <row r="4456" spans="1:2" ht="18.75">
      <c r="A4456" s="1"/>
      <c r="B4456" s="244"/>
    </row>
    <row r="4457" spans="1:2" ht="18.75">
      <c r="A4457" s="1"/>
      <c r="B4457" s="244"/>
    </row>
    <row r="4458" spans="1:2" ht="18.75">
      <c r="A4458" s="1"/>
      <c r="B4458" s="244"/>
    </row>
    <row r="4459" spans="1:2" ht="18.75">
      <c r="A4459" s="1"/>
      <c r="B4459" s="244"/>
    </row>
    <row r="4460" spans="1:2" ht="18.75">
      <c r="A4460" s="1"/>
      <c r="B4460" s="244"/>
    </row>
    <row r="4461" spans="1:2" ht="18.75">
      <c r="A4461" s="1"/>
      <c r="B4461" s="244"/>
    </row>
    <row r="4462" spans="1:2" ht="18.75">
      <c r="A4462" s="1"/>
      <c r="B4462" s="244"/>
    </row>
    <row r="4463" spans="1:2" ht="18.75">
      <c r="A4463" s="1"/>
      <c r="B4463" s="244"/>
    </row>
    <row r="4464" spans="1:2" ht="18.75">
      <c r="A4464" s="1"/>
      <c r="B4464" s="244"/>
    </row>
    <row r="4465" spans="1:2" ht="18.75">
      <c r="A4465" s="1"/>
      <c r="B4465" s="244"/>
    </row>
    <row r="4466" spans="1:2" ht="18.75">
      <c r="A4466" s="1"/>
      <c r="B4466" s="244"/>
    </row>
    <row r="4467" spans="1:2" ht="18.75">
      <c r="A4467" s="1"/>
      <c r="B4467" s="244"/>
    </row>
    <row r="4468" spans="1:2" ht="18.75">
      <c r="A4468" s="1"/>
      <c r="B4468" s="244"/>
    </row>
    <row r="4469" spans="1:2" ht="18.75">
      <c r="A4469" s="1"/>
      <c r="B4469" s="244"/>
    </row>
    <row r="4470" spans="1:2" ht="18.75">
      <c r="A4470" s="1"/>
      <c r="B4470" s="244"/>
    </row>
    <row r="4471" spans="1:2" ht="18.75">
      <c r="A4471" s="1"/>
      <c r="B4471" s="244"/>
    </row>
    <row r="4472" spans="1:2" ht="18.75">
      <c r="A4472" s="1"/>
      <c r="B4472" s="244"/>
    </row>
    <row r="4473" spans="1:2" ht="18.75">
      <c r="A4473" s="1"/>
      <c r="B4473" s="244"/>
    </row>
    <row r="4474" spans="1:2" ht="18.75">
      <c r="A4474" s="1"/>
      <c r="B4474" s="244"/>
    </row>
    <row r="4475" spans="1:2" ht="18.75">
      <c r="A4475" s="1"/>
      <c r="B4475" s="244"/>
    </row>
    <row r="4476" spans="1:2" ht="18.75">
      <c r="A4476" s="1"/>
      <c r="B4476" s="244"/>
    </row>
    <row r="4477" spans="1:2" ht="18.75">
      <c r="A4477" s="1"/>
      <c r="B4477" s="244"/>
    </row>
    <row r="4478" spans="1:2" ht="18.75">
      <c r="A4478" s="1"/>
      <c r="B4478" s="244"/>
    </row>
    <row r="4479" spans="1:2" ht="18.75">
      <c r="A4479" s="1"/>
      <c r="B4479" s="244"/>
    </row>
    <row r="4480" spans="1:2" ht="18.75">
      <c r="A4480" s="1"/>
      <c r="B4480" s="244"/>
    </row>
    <row r="4481" spans="1:2" ht="18.75">
      <c r="A4481" s="1"/>
      <c r="B4481" s="244"/>
    </row>
    <row r="4482" spans="1:2" ht="18.75">
      <c r="A4482" s="1"/>
      <c r="B4482" s="244"/>
    </row>
    <row r="4483" spans="1:2" ht="18.75">
      <c r="A4483" s="1"/>
      <c r="B4483" s="244"/>
    </row>
    <row r="4484" spans="1:2" ht="18.75">
      <c r="A4484" s="1"/>
      <c r="B4484" s="244"/>
    </row>
    <row r="4485" spans="1:2" ht="18.75">
      <c r="A4485" s="1"/>
      <c r="B4485" s="244"/>
    </row>
    <row r="4486" spans="1:2" ht="18.75">
      <c r="A4486" s="1"/>
      <c r="B4486" s="244"/>
    </row>
    <row r="4487" spans="1:2" ht="18.75">
      <c r="A4487" s="1"/>
      <c r="B4487" s="244"/>
    </row>
    <row r="4488" spans="1:2" ht="18.75">
      <c r="A4488" s="1"/>
      <c r="B4488" s="244"/>
    </row>
    <row r="4489" spans="1:2" ht="18.75">
      <c r="A4489" s="1"/>
      <c r="B4489" s="244"/>
    </row>
    <row r="4490" spans="1:2" ht="18.75">
      <c r="A4490" s="1"/>
      <c r="B4490" s="244"/>
    </row>
    <row r="4491" spans="1:2" ht="18.75">
      <c r="A4491" s="1"/>
      <c r="B4491" s="244"/>
    </row>
    <row r="4492" spans="1:2" ht="18.75">
      <c r="A4492" s="1"/>
      <c r="B4492" s="244"/>
    </row>
    <row r="4493" spans="1:2" ht="18.75">
      <c r="A4493" s="1"/>
      <c r="B4493" s="244"/>
    </row>
    <row r="4494" spans="1:2" ht="18.75">
      <c r="A4494" s="1"/>
      <c r="B4494" s="244"/>
    </row>
    <row r="4495" spans="1:2" ht="18.75">
      <c r="A4495" s="1"/>
      <c r="B4495" s="244"/>
    </row>
    <row r="4496" spans="1:2" ht="18.75">
      <c r="A4496" s="1"/>
      <c r="B4496" s="244"/>
    </row>
    <row r="4497" spans="1:2" ht="18.75">
      <c r="A4497" s="1"/>
      <c r="B4497" s="244"/>
    </row>
    <row r="4498" spans="1:2" ht="18.75">
      <c r="A4498" s="1"/>
      <c r="B4498" s="244"/>
    </row>
    <row r="4499" spans="1:2" ht="18.75">
      <c r="A4499" s="1"/>
      <c r="B4499" s="244"/>
    </row>
    <row r="4500" spans="1:2" ht="18.75">
      <c r="A4500" s="1"/>
      <c r="B4500" s="244"/>
    </row>
    <row r="4501" spans="1:2" ht="18.75">
      <c r="A4501" s="1"/>
      <c r="B4501" s="244"/>
    </row>
    <row r="4502" spans="1:2" ht="18.75">
      <c r="A4502" s="1"/>
      <c r="B4502" s="244"/>
    </row>
    <row r="4503" spans="1:2" ht="18.75">
      <c r="A4503" s="1"/>
      <c r="B4503" s="244"/>
    </row>
    <row r="4504" spans="1:2" ht="18.75">
      <c r="A4504" s="1"/>
      <c r="B4504" s="244"/>
    </row>
    <row r="4505" spans="1:2" ht="18.75">
      <c r="A4505" s="1"/>
      <c r="B4505" s="244"/>
    </row>
    <row r="4506" spans="1:2" ht="18.75">
      <c r="A4506" s="1"/>
      <c r="B4506" s="244"/>
    </row>
    <row r="4507" spans="1:2" ht="18.75">
      <c r="A4507" s="1"/>
      <c r="B4507" s="244"/>
    </row>
    <row r="4508" spans="1:2" ht="18.75">
      <c r="A4508" s="1"/>
      <c r="B4508" s="244"/>
    </row>
    <row r="4509" spans="1:2" ht="18.75">
      <c r="A4509" s="1"/>
      <c r="B4509" s="244"/>
    </row>
    <row r="4510" spans="1:2" ht="18.75">
      <c r="A4510" s="1"/>
      <c r="B4510" s="244"/>
    </row>
    <row r="4511" spans="1:2" ht="18.75">
      <c r="A4511" s="1"/>
      <c r="B4511" s="244"/>
    </row>
    <row r="4512" spans="1:2" ht="18.75">
      <c r="A4512" s="1"/>
      <c r="B4512" s="244"/>
    </row>
    <row r="4513" spans="1:2" ht="18.75">
      <c r="A4513" s="1"/>
      <c r="B4513" s="244"/>
    </row>
    <row r="4514" spans="1:2" ht="18.75">
      <c r="A4514" s="1"/>
      <c r="B4514" s="244"/>
    </row>
    <row r="4515" spans="1:2" ht="18.75">
      <c r="A4515" s="1"/>
      <c r="B4515" s="244"/>
    </row>
    <row r="4516" spans="1:2" ht="18.75">
      <c r="A4516" s="1"/>
      <c r="B4516" s="244"/>
    </row>
    <row r="4517" spans="1:2" ht="18.75">
      <c r="A4517" s="1"/>
      <c r="B4517" s="244"/>
    </row>
    <row r="4518" spans="1:2" ht="18.75">
      <c r="A4518" s="1"/>
      <c r="B4518" s="244"/>
    </row>
    <row r="4519" spans="1:2" ht="18.75">
      <c r="A4519" s="1"/>
      <c r="B4519" s="244"/>
    </row>
    <row r="4520" spans="1:2" ht="18.75">
      <c r="A4520" s="1"/>
      <c r="B4520" s="244"/>
    </row>
    <row r="4521" spans="1:2" ht="18.75">
      <c r="A4521" s="1"/>
      <c r="B4521" s="244"/>
    </row>
    <row r="4522" spans="1:2" ht="18.75">
      <c r="A4522" s="1"/>
      <c r="B4522" s="244"/>
    </row>
    <row r="4523" spans="1:2" ht="18.75">
      <c r="A4523" s="1"/>
      <c r="B4523" s="244"/>
    </row>
    <row r="4524" spans="1:2" ht="18.75">
      <c r="A4524" s="1"/>
      <c r="B4524" s="244"/>
    </row>
    <row r="4525" spans="1:2" ht="18.75">
      <c r="A4525" s="1"/>
      <c r="B4525" s="244"/>
    </row>
    <row r="4526" spans="1:2" ht="18.75">
      <c r="A4526" s="1"/>
      <c r="B4526" s="244"/>
    </row>
    <row r="4527" spans="1:2" ht="18.75">
      <c r="A4527" s="1"/>
      <c r="B4527" s="244"/>
    </row>
    <row r="4528" spans="1:2" ht="18.75">
      <c r="A4528" s="1"/>
      <c r="B4528" s="244"/>
    </row>
    <row r="4529" spans="1:2" ht="18.75">
      <c r="A4529" s="1"/>
      <c r="B4529" s="244"/>
    </row>
    <row r="4530" spans="1:2" ht="18.75">
      <c r="A4530" s="1"/>
      <c r="B4530" s="244"/>
    </row>
    <row r="4531" spans="1:2" ht="18.75">
      <c r="A4531" s="1"/>
      <c r="B4531" s="244"/>
    </row>
    <row r="4532" spans="1:2" ht="18.75">
      <c r="A4532" s="1"/>
      <c r="B4532" s="244"/>
    </row>
    <row r="4533" spans="1:2" ht="18.75">
      <c r="A4533" s="1"/>
      <c r="B4533" s="244"/>
    </row>
    <row r="4534" spans="1:2" ht="18.75">
      <c r="A4534" s="1"/>
      <c r="B4534" s="244"/>
    </row>
    <row r="4535" spans="1:2" ht="18.75">
      <c r="A4535" s="1"/>
      <c r="B4535" s="244"/>
    </row>
    <row r="4536" spans="1:2" ht="18.75">
      <c r="A4536" s="1"/>
      <c r="B4536" s="244"/>
    </row>
    <row r="4537" spans="1:2" ht="18.75">
      <c r="A4537" s="1"/>
      <c r="B4537" s="244"/>
    </row>
    <row r="4538" spans="1:2" ht="18.75">
      <c r="A4538" s="1"/>
      <c r="B4538" s="244"/>
    </row>
    <row r="4539" spans="1:2" ht="18.75">
      <c r="A4539" s="1"/>
      <c r="B4539" s="244"/>
    </row>
    <row r="4540" spans="1:2" ht="18.75">
      <c r="A4540" s="1"/>
      <c r="B4540" s="244"/>
    </row>
    <row r="4541" spans="1:2" ht="18.75">
      <c r="A4541" s="1"/>
      <c r="B4541" s="244"/>
    </row>
    <row r="4542" spans="1:2" ht="18.75">
      <c r="A4542" s="1"/>
      <c r="B4542" s="244"/>
    </row>
    <row r="4543" spans="1:2" ht="18.75">
      <c r="A4543" s="1"/>
      <c r="B4543" s="244"/>
    </row>
    <row r="4544" spans="1:2" ht="18.75">
      <c r="A4544" s="1"/>
      <c r="B4544" s="244"/>
    </row>
    <row r="4545" spans="1:2" ht="18.75">
      <c r="A4545" s="1"/>
      <c r="B4545" s="244"/>
    </row>
    <row r="4546" spans="1:2" ht="18.75">
      <c r="A4546" s="1"/>
      <c r="B4546" s="244"/>
    </row>
    <row r="4547" spans="1:2" ht="18.75">
      <c r="A4547" s="1"/>
      <c r="B4547" s="244"/>
    </row>
    <row r="4548" spans="1:2" ht="18.75">
      <c r="A4548" s="1"/>
      <c r="B4548" s="244"/>
    </row>
    <row r="4549" spans="1:2" ht="18.75">
      <c r="A4549" s="1"/>
      <c r="B4549" s="244"/>
    </row>
    <row r="4550" spans="1:2" ht="18.75">
      <c r="A4550" s="1"/>
      <c r="B4550" s="244"/>
    </row>
    <row r="4551" spans="1:2" ht="18.75">
      <c r="A4551" s="1"/>
      <c r="B4551" s="244"/>
    </row>
    <row r="4552" spans="1:2" ht="18.75">
      <c r="A4552" s="1"/>
      <c r="B4552" s="244"/>
    </row>
    <row r="4553" spans="1:2" ht="18.75">
      <c r="A4553" s="1"/>
      <c r="B4553" s="244"/>
    </row>
    <row r="4554" spans="1:2" ht="18.75">
      <c r="A4554" s="1"/>
      <c r="B4554" s="244"/>
    </row>
    <row r="4555" spans="1:2" ht="18.75">
      <c r="A4555" s="1"/>
      <c r="B4555" s="244"/>
    </row>
    <row r="4556" spans="1:2" ht="18.75">
      <c r="A4556" s="1"/>
      <c r="B4556" s="244"/>
    </row>
    <row r="4557" spans="1:2" ht="18.75">
      <c r="A4557" s="1"/>
      <c r="B4557" s="244"/>
    </row>
    <row r="4558" spans="1:2" ht="18.75">
      <c r="A4558" s="1"/>
      <c r="B4558" s="244"/>
    </row>
    <row r="4559" spans="1:2" ht="18.75">
      <c r="A4559" s="1"/>
      <c r="B4559" s="244"/>
    </row>
    <row r="4560" spans="1:2" ht="18.75">
      <c r="A4560" s="1"/>
      <c r="B4560" s="244"/>
    </row>
    <row r="4561" spans="1:2" ht="18.75">
      <c r="A4561" s="1"/>
      <c r="B4561" s="244"/>
    </row>
    <row r="4562" spans="1:2" ht="18.75">
      <c r="A4562" s="1"/>
      <c r="B4562" s="244"/>
    </row>
    <row r="4563" spans="1:2" ht="18.75">
      <c r="A4563" s="1"/>
      <c r="B4563" s="244"/>
    </row>
    <row r="4564" spans="1:2" ht="18.75">
      <c r="A4564" s="1"/>
      <c r="B4564" s="244"/>
    </row>
    <row r="4565" spans="1:2" ht="18.75">
      <c r="A4565" s="1"/>
      <c r="B4565" s="244"/>
    </row>
    <row r="4566" spans="1:2" ht="18.75">
      <c r="A4566" s="1"/>
      <c r="B4566" s="244"/>
    </row>
    <row r="4567" spans="1:2" ht="18.75">
      <c r="A4567" s="1"/>
      <c r="B4567" s="244"/>
    </row>
    <row r="4568" spans="1:2" ht="18.75">
      <c r="A4568" s="1"/>
      <c r="B4568" s="244"/>
    </row>
    <row r="4569" spans="1:2" ht="18.75">
      <c r="A4569" s="1"/>
      <c r="B4569" s="244"/>
    </row>
    <row r="4570" spans="1:2" ht="18.75">
      <c r="A4570" s="1"/>
      <c r="B4570" s="244"/>
    </row>
    <row r="4571" spans="1:2" ht="18.75">
      <c r="A4571" s="1"/>
      <c r="B4571" s="244"/>
    </row>
    <row r="4572" spans="1:2" ht="18.75">
      <c r="A4572" s="1"/>
      <c r="B4572" s="244"/>
    </row>
    <row r="4573" spans="1:2" ht="18.75">
      <c r="A4573" s="1"/>
      <c r="B4573" s="244"/>
    </row>
    <row r="4574" spans="1:2" ht="18.75">
      <c r="A4574" s="1"/>
      <c r="B4574" s="244"/>
    </row>
    <row r="4575" spans="1:2" ht="18.75">
      <c r="A4575" s="1"/>
      <c r="B4575" s="244"/>
    </row>
    <row r="4576" spans="1:2" ht="18.75">
      <c r="A4576" s="1"/>
      <c r="B4576" s="244"/>
    </row>
    <row r="4577" spans="1:2" ht="18.75">
      <c r="A4577" s="1"/>
      <c r="B4577" s="244"/>
    </row>
    <row r="4578" spans="1:2" ht="18.75">
      <c r="A4578" s="1"/>
      <c r="B4578" s="244"/>
    </row>
    <row r="4579" spans="1:2" ht="18.75">
      <c r="A4579" s="1"/>
      <c r="B4579" s="244"/>
    </row>
    <row r="4580" spans="1:2" ht="18.75">
      <c r="A4580" s="1"/>
      <c r="B4580" s="244"/>
    </row>
    <row r="4581" spans="1:2" ht="18.75">
      <c r="A4581" s="1"/>
      <c r="B4581" s="244"/>
    </row>
    <row r="4582" spans="1:2" ht="18.75">
      <c r="A4582" s="1"/>
      <c r="B4582" s="244"/>
    </row>
    <row r="4583" spans="1:2" ht="18.75">
      <c r="A4583" s="1"/>
      <c r="B4583" s="244"/>
    </row>
    <row r="4584" spans="1:2" ht="18.75">
      <c r="A4584" s="1"/>
      <c r="B4584" s="244"/>
    </row>
    <row r="4585" spans="1:2" ht="18.75">
      <c r="A4585" s="1"/>
      <c r="B4585" s="244"/>
    </row>
    <row r="4586" spans="1:2" ht="18.75">
      <c r="A4586" s="1"/>
      <c r="B4586" s="244"/>
    </row>
    <row r="4587" spans="1:2" ht="18.75">
      <c r="A4587" s="1"/>
      <c r="B4587" s="244"/>
    </row>
    <row r="4588" spans="1:2" ht="18.75">
      <c r="A4588" s="1"/>
      <c r="B4588" s="244"/>
    </row>
    <row r="4589" spans="1:2" ht="18.75">
      <c r="A4589" s="1"/>
      <c r="B4589" s="244"/>
    </row>
    <row r="4590" spans="1:2" ht="18.75">
      <c r="A4590" s="1"/>
      <c r="B4590" s="244"/>
    </row>
    <row r="4591" spans="1:2" ht="18.75">
      <c r="A4591" s="1"/>
      <c r="B4591" s="244"/>
    </row>
    <row r="4592" spans="1:2" ht="18.75">
      <c r="A4592" s="1"/>
      <c r="B4592" s="244"/>
    </row>
    <row r="4593" spans="1:2" ht="18.75">
      <c r="A4593" s="1"/>
      <c r="B4593" s="244"/>
    </row>
    <row r="4594" spans="1:2" ht="18.75">
      <c r="A4594" s="1"/>
      <c r="B4594" s="244"/>
    </row>
    <row r="4595" spans="1:2" ht="18.75">
      <c r="A4595" s="1"/>
      <c r="B4595" s="244"/>
    </row>
    <row r="4596" spans="1:2" ht="18.75">
      <c r="A4596" s="1"/>
      <c r="B4596" s="244"/>
    </row>
    <row r="4597" spans="1:2" ht="18.75">
      <c r="A4597" s="1"/>
      <c r="B4597" s="244"/>
    </row>
    <row r="4598" spans="1:2" ht="18.75">
      <c r="A4598" s="1"/>
      <c r="B4598" s="244"/>
    </row>
    <row r="4599" spans="1:2" ht="18.75">
      <c r="A4599" s="1"/>
      <c r="B4599" s="244"/>
    </row>
    <row r="4600" spans="1:2" ht="18.75">
      <c r="A4600" s="1"/>
      <c r="B4600" s="244"/>
    </row>
    <row r="4601" spans="1:2" ht="18.75">
      <c r="A4601" s="1"/>
      <c r="B4601" s="244"/>
    </row>
    <row r="4602" spans="1:2" ht="18.75">
      <c r="A4602" s="1"/>
      <c r="B4602" s="244"/>
    </row>
    <row r="4603" spans="1:2" ht="18.75">
      <c r="A4603" s="1"/>
      <c r="B4603" s="244"/>
    </row>
    <row r="4604" spans="1:2" ht="18.75">
      <c r="A4604" s="1"/>
      <c r="B4604" s="244"/>
    </row>
    <row r="4605" spans="1:2" ht="18.75">
      <c r="A4605" s="1"/>
      <c r="B4605" s="244"/>
    </row>
    <row r="4606" spans="1:2" ht="18.75">
      <c r="A4606" s="1"/>
      <c r="B4606" s="244"/>
    </row>
    <row r="4607" spans="1:2" ht="18.75">
      <c r="A4607" s="1"/>
      <c r="B4607" s="244"/>
    </row>
    <row r="4608" spans="1:2" ht="18.75">
      <c r="A4608" s="1"/>
      <c r="B4608" s="244"/>
    </row>
    <row r="4609" spans="1:2" ht="18.75">
      <c r="A4609" s="1"/>
      <c r="B4609" s="244"/>
    </row>
    <row r="4610" spans="1:2" ht="18.75">
      <c r="A4610" s="1"/>
      <c r="B4610" s="244"/>
    </row>
    <row r="4611" spans="1:2" ht="18.75">
      <c r="A4611" s="1"/>
      <c r="B4611" s="244"/>
    </row>
    <row r="4612" spans="1:2" ht="18.75">
      <c r="A4612" s="1"/>
      <c r="B4612" s="244"/>
    </row>
    <row r="4613" spans="1:2" ht="18.75">
      <c r="A4613" s="1"/>
      <c r="B4613" s="244"/>
    </row>
    <row r="4614" spans="1:2" ht="18.75">
      <c r="A4614" s="1"/>
      <c r="B4614" s="244"/>
    </row>
    <row r="4615" spans="1:2" ht="18.75">
      <c r="A4615" s="1"/>
      <c r="B4615" s="244"/>
    </row>
    <row r="4616" spans="1:2" ht="18.75">
      <c r="A4616" s="1"/>
      <c r="B4616" s="244"/>
    </row>
    <row r="4617" spans="1:2" ht="18.75">
      <c r="A4617" s="1"/>
      <c r="B4617" s="244"/>
    </row>
    <row r="4618" spans="1:2" ht="18.75">
      <c r="A4618" s="1"/>
      <c r="B4618" s="244"/>
    </row>
    <row r="4619" spans="1:2" ht="18.75">
      <c r="A4619" s="1"/>
      <c r="B4619" s="244"/>
    </row>
    <row r="4620" spans="1:2" ht="18.75">
      <c r="A4620" s="1"/>
      <c r="B4620" s="244"/>
    </row>
    <row r="4621" spans="1:2" ht="18.75">
      <c r="A4621" s="1"/>
      <c r="B4621" s="244"/>
    </row>
    <row r="4622" spans="1:2" ht="18.75">
      <c r="A4622" s="1"/>
      <c r="B4622" s="244"/>
    </row>
    <row r="4623" spans="1:2" ht="18.75">
      <c r="A4623" s="1"/>
      <c r="B4623" s="244"/>
    </row>
    <row r="4624" spans="1:2" ht="18.75">
      <c r="A4624" s="1"/>
      <c r="B4624" s="244"/>
    </row>
    <row r="4625" spans="1:2" ht="18.75">
      <c r="A4625" s="1"/>
      <c r="B4625" s="244"/>
    </row>
    <row r="4626" spans="1:2" ht="18.75">
      <c r="A4626" s="1"/>
      <c r="B4626" s="244"/>
    </row>
    <row r="4627" spans="1:2" ht="18.75">
      <c r="A4627" s="1"/>
      <c r="B4627" s="244"/>
    </row>
    <row r="4628" spans="1:2" ht="18.75">
      <c r="A4628" s="1"/>
      <c r="B4628" s="244"/>
    </row>
    <row r="4629" spans="1:2" ht="18.75">
      <c r="A4629" s="1"/>
      <c r="B4629" s="244"/>
    </row>
    <row r="4630" spans="1:2" ht="18.75">
      <c r="A4630" s="1"/>
      <c r="B4630" s="244"/>
    </row>
    <row r="4631" spans="1:2" ht="18.75">
      <c r="A4631" s="1"/>
      <c r="B4631" s="244"/>
    </row>
    <row r="4632" spans="1:2" ht="18.75">
      <c r="A4632" s="1"/>
      <c r="B4632" s="244"/>
    </row>
    <row r="4633" spans="1:2" ht="18.75">
      <c r="A4633" s="1"/>
      <c r="B4633" s="244"/>
    </row>
    <row r="4634" spans="1:2" ht="18.75">
      <c r="A4634" s="1"/>
      <c r="B4634" s="244"/>
    </row>
    <row r="4635" spans="1:2" ht="18.75">
      <c r="A4635" s="1"/>
      <c r="B4635" s="244"/>
    </row>
    <row r="4636" spans="1:2" ht="18.75">
      <c r="A4636" s="1"/>
      <c r="B4636" s="244"/>
    </row>
    <row r="4637" spans="1:2" ht="18.75">
      <c r="A4637" s="1"/>
      <c r="B4637" s="244"/>
    </row>
    <row r="4638" spans="1:2" ht="18.75">
      <c r="A4638" s="1"/>
      <c r="B4638" s="244"/>
    </row>
    <row r="4639" spans="1:2" ht="18.75">
      <c r="A4639" s="1"/>
      <c r="B4639" s="244"/>
    </row>
    <row r="4640" spans="1:2" ht="18.75">
      <c r="A4640" s="1"/>
      <c r="B4640" s="244"/>
    </row>
    <row r="4641" spans="1:2" ht="18.75">
      <c r="A4641" s="1"/>
      <c r="B4641" s="244"/>
    </row>
    <row r="4642" spans="1:2" ht="18.75">
      <c r="A4642" s="1"/>
      <c r="B4642" s="244"/>
    </row>
    <row r="4643" spans="1:2" ht="18.75">
      <c r="A4643" s="1"/>
      <c r="B4643" s="244"/>
    </row>
    <row r="4644" spans="1:2" ht="18.75">
      <c r="A4644" s="1"/>
      <c r="B4644" s="244"/>
    </row>
    <row r="4645" spans="1:2" ht="18.75">
      <c r="A4645" s="1"/>
      <c r="B4645" s="244"/>
    </row>
    <row r="4646" spans="1:2" ht="18.75">
      <c r="A4646" s="1"/>
      <c r="B4646" s="244"/>
    </row>
    <row r="4647" spans="1:2" ht="18.75">
      <c r="A4647" s="1"/>
      <c r="B4647" s="244"/>
    </row>
    <row r="4648" spans="1:2" ht="18.75">
      <c r="A4648" s="1"/>
      <c r="B4648" s="244"/>
    </row>
    <row r="4649" spans="1:2" ht="18.75">
      <c r="A4649" s="1"/>
      <c r="B4649" s="244"/>
    </row>
    <row r="4650" spans="1:2" ht="18.75">
      <c r="A4650" s="1"/>
      <c r="B4650" s="244"/>
    </row>
    <row r="4651" spans="1:2" ht="18.75">
      <c r="A4651" s="1"/>
      <c r="B4651" s="244"/>
    </row>
    <row r="4652" spans="1:2" ht="18.75">
      <c r="A4652" s="1"/>
      <c r="B4652" s="244"/>
    </row>
    <row r="4653" spans="1:2" ht="18.75">
      <c r="A4653" s="1"/>
      <c r="B4653" s="244"/>
    </row>
    <row r="4654" spans="1:2" ht="18.75">
      <c r="A4654" s="1"/>
      <c r="B4654" s="244"/>
    </row>
    <row r="4655" spans="1:2" ht="18.75">
      <c r="A4655" s="1"/>
      <c r="B4655" s="244"/>
    </row>
    <row r="4656" spans="1:2" ht="18.75">
      <c r="A4656" s="1"/>
      <c r="B4656" s="244"/>
    </row>
    <row r="4657" spans="1:2" ht="18.75">
      <c r="A4657" s="1"/>
      <c r="B4657" s="244"/>
    </row>
    <row r="4658" spans="1:2" ht="18.75">
      <c r="A4658" s="1"/>
      <c r="B4658" s="244"/>
    </row>
    <row r="4659" spans="1:2" ht="18.75">
      <c r="A4659" s="1"/>
      <c r="B4659" s="244"/>
    </row>
    <row r="4660" spans="1:2" ht="18.75">
      <c r="A4660" s="1"/>
      <c r="B4660" s="244"/>
    </row>
    <row r="4661" spans="1:2" ht="18.75">
      <c r="A4661" s="1"/>
      <c r="B4661" s="244"/>
    </row>
    <row r="4662" spans="1:2" ht="18.75">
      <c r="A4662" s="1"/>
      <c r="B4662" s="244"/>
    </row>
    <row r="4663" spans="1:2" ht="18.75">
      <c r="A4663" s="1"/>
      <c r="B4663" s="244"/>
    </row>
    <row r="4664" spans="1:2" ht="18.75">
      <c r="A4664" s="1"/>
      <c r="B4664" s="244"/>
    </row>
    <row r="4665" spans="1:2" ht="18.75">
      <c r="A4665" s="1"/>
      <c r="B4665" s="244"/>
    </row>
    <row r="4666" spans="1:2" ht="18.75">
      <c r="A4666" s="1"/>
      <c r="B4666" s="244"/>
    </row>
    <row r="4667" spans="1:2" ht="18.75">
      <c r="A4667" s="1"/>
      <c r="B4667" s="244"/>
    </row>
    <row r="4668" spans="1:2" ht="18.75">
      <c r="A4668" s="1"/>
      <c r="B4668" s="244"/>
    </row>
    <row r="4669" spans="1:2" ht="18.75">
      <c r="A4669" s="1"/>
      <c r="B4669" s="244"/>
    </row>
    <row r="4670" spans="1:2" ht="18.75">
      <c r="A4670" s="1"/>
      <c r="B4670" s="244"/>
    </row>
    <row r="4671" spans="1:2" ht="18.75">
      <c r="A4671" s="1"/>
      <c r="B4671" s="244"/>
    </row>
    <row r="4672" spans="1:2" ht="18.75">
      <c r="A4672" s="1"/>
      <c r="B4672" s="244"/>
    </row>
    <row r="4673" spans="1:2" ht="18.75">
      <c r="A4673" s="1"/>
      <c r="B4673" s="244"/>
    </row>
    <row r="4674" spans="1:2" ht="18.75">
      <c r="A4674" s="1"/>
      <c r="B4674" s="244"/>
    </row>
    <row r="4675" spans="1:2" ht="18.75">
      <c r="A4675" s="1"/>
      <c r="B4675" s="244"/>
    </row>
    <row r="4676" spans="1:2" ht="18.75">
      <c r="A4676" s="1"/>
      <c r="B4676" s="244"/>
    </row>
    <row r="4677" spans="1:2" ht="18.75">
      <c r="A4677" s="1"/>
      <c r="B4677" s="244"/>
    </row>
    <row r="4678" spans="1:2" ht="18.75">
      <c r="A4678" s="1"/>
      <c r="B4678" s="244"/>
    </row>
    <row r="4679" spans="1:2" ht="18.75">
      <c r="A4679" s="1"/>
      <c r="B4679" s="244"/>
    </row>
    <row r="4680" spans="1:2" ht="18.75">
      <c r="A4680" s="1"/>
      <c r="B4680" s="244"/>
    </row>
    <row r="4681" spans="1:2" ht="18.75">
      <c r="A4681" s="1"/>
      <c r="B4681" s="244"/>
    </row>
    <row r="4682" spans="1:2" ht="18.75">
      <c r="A4682" s="1"/>
      <c r="B4682" s="244"/>
    </row>
    <row r="4683" spans="1:2" ht="18.75">
      <c r="A4683" s="1"/>
      <c r="B4683" s="244"/>
    </row>
    <row r="4684" spans="1:2" ht="18.75">
      <c r="A4684" s="1"/>
      <c r="B4684" s="244"/>
    </row>
    <row r="4685" spans="1:2" ht="18.75">
      <c r="A4685" s="1"/>
      <c r="B4685" s="244"/>
    </row>
    <row r="4686" spans="1:2" ht="18.75">
      <c r="A4686" s="1"/>
      <c r="B4686" s="244"/>
    </row>
    <row r="4687" spans="1:2" ht="18.75">
      <c r="A4687" s="1"/>
      <c r="B4687" s="244"/>
    </row>
    <row r="4688" spans="1:2" ht="18.75">
      <c r="A4688" s="1"/>
      <c r="B4688" s="244"/>
    </row>
    <row r="4689" spans="1:2" ht="18.75">
      <c r="A4689" s="1"/>
      <c r="B4689" s="244"/>
    </row>
    <row r="4690" spans="1:2" ht="18.75">
      <c r="A4690" s="1"/>
      <c r="B4690" s="244"/>
    </row>
    <row r="4691" spans="1:2" ht="18.75">
      <c r="A4691" s="1"/>
      <c r="B4691" s="244"/>
    </row>
    <row r="4692" spans="1:2" ht="18.75">
      <c r="A4692" s="1"/>
      <c r="B4692" s="244"/>
    </row>
    <row r="4693" spans="1:2" ht="18.75">
      <c r="A4693" s="1"/>
      <c r="B4693" s="244"/>
    </row>
    <row r="4694" spans="1:2" ht="18.75">
      <c r="A4694" s="1"/>
      <c r="B4694" s="244"/>
    </row>
    <row r="4695" spans="1:2" ht="18.75">
      <c r="A4695" s="1"/>
      <c r="B4695" s="244"/>
    </row>
    <row r="4696" spans="1:2" ht="18.75">
      <c r="A4696" s="1"/>
      <c r="B4696" s="244"/>
    </row>
    <row r="4697" spans="1:2" ht="18.75">
      <c r="A4697" s="1"/>
      <c r="B4697" s="244"/>
    </row>
    <row r="4698" spans="1:2" ht="18.75">
      <c r="A4698" s="1"/>
      <c r="B4698" s="244"/>
    </row>
    <row r="4699" spans="1:2" ht="18.75">
      <c r="A4699" s="1"/>
      <c r="B4699" s="244"/>
    </row>
    <row r="4700" spans="1:2" ht="18.75">
      <c r="A4700" s="1"/>
      <c r="B4700" s="244"/>
    </row>
    <row r="4701" spans="1:2" ht="18.75">
      <c r="A4701" s="1"/>
      <c r="B4701" s="244"/>
    </row>
    <row r="4702" spans="1:2" ht="18.75">
      <c r="A4702" s="1"/>
      <c r="B4702" s="244"/>
    </row>
    <row r="4703" spans="1:2" ht="18.75">
      <c r="A4703" s="1"/>
      <c r="B4703" s="244"/>
    </row>
    <row r="4704" spans="1:2" ht="18.75">
      <c r="A4704" s="1"/>
      <c r="B4704" s="244"/>
    </row>
    <row r="4705" spans="1:2" ht="18.75">
      <c r="A4705" s="1"/>
      <c r="B4705" s="244"/>
    </row>
    <row r="4706" spans="1:2" ht="18.75">
      <c r="A4706" s="1"/>
      <c r="B4706" s="244"/>
    </row>
    <row r="4707" spans="1:2" ht="18.75">
      <c r="A4707" s="1"/>
      <c r="B4707" s="244"/>
    </row>
    <row r="4708" spans="1:2" ht="18.75">
      <c r="A4708" s="1"/>
      <c r="B4708" s="244"/>
    </row>
    <row r="4709" spans="1:2" ht="18.75">
      <c r="A4709" s="1"/>
      <c r="B4709" s="244"/>
    </row>
    <row r="4710" spans="1:2" ht="18.75">
      <c r="A4710" s="1"/>
      <c r="B4710" s="244"/>
    </row>
    <row r="4711" spans="1:2" ht="18.75">
      <c r="A4711" s="1"/>
      <c r="B4711" s="244"/>
    </row>
    <row r="4712" spans="1:2" ht="18.75">
      <c r="A4712" s="1"/>
      <c r="B4712" s="244"/>
    </row>
    <row r="4713" spans="1:2" ht="18.75">
      <c r="A4713" s="1"/>
      <c r="B4713" s="244"/>
    </row>
    <row r="4714" spans="1:2" ht="18.75">
      <c r="A4714" s="1"/>
      <c r="B4714" s="244"/>
    </row>
    <row r="4715" spans="1:2" ht="18.75">
      <c r="A4715" s="1"/>
      <c r="B4715" s="244"/>
    </row>
    <row r="4716" spans="1:2" ht="18.75">
      <c r="A4716" s="1"/>
      <c r="B4716" s="244"/>
    </row>
    <row r="4717" spans="1:2" ht="18.75">
      <c r="A4717" s="1"/>
      <c r="B4717" s="244"/>
    </row>
    <row r="4718" spans="1:2" ht="18.75">
      <c r="A4718" s="1"/>
      <c r="B4718" s="244"/>
    </row>
    <row r="4719" spans="1:2" ht="18.75">
      <c r="A4719" s="1"/>
      <c r="B4719" s="244"/>
    </row>
    <row r="4720" spans="1:2" ht="18.75">
      <c r="A4720" s="1"/>
      <c r="B4720" s="244"/>
    </row>
    <row r="4721" spans="1:2" ht="18.75">
      <c r="A4721" s="1"/>
      <c r="B4721" s="244"/>
    </row>
    <row r="4722" spans="1:2" ht="18.75">
      <c r="A4722" s="1"/>
      <c r="B4722" s="244"/>
    </row>
    <row r="4723" spans="1:2" ht="18.75">
      <c r="A4723" s="1"/>
      <c r="B4723" s="244"/>
    </row>
    <row r="4724" spans="1:2" ht="18.75">
      <c r="A4724" s="1"/>
      <c r="B4724" s="244"/>
    </row>
    <row r="4725" spans="1:2" ht="18.75">
      <c r="A4725" s="1"/>
      <c r="B4725" s="244"/>
    </row>
    <row r="4726" spans="1:2" ht="18.75">
      <c r="A4726" s="1"/>
      <c r="B4726" s="244"/>
    </row>
    <row r="4727" spans="1:2" ht="18.75">
      <c r="A4727" s="1"/>
      <c r="B4727" s="244"/>
    </row>
    <row r="4728" spans="1:2" ht="18.75">
      <c r="A4728" s="1"/>
      <c r="B4728" s="244"/>
    </row>
    <row r="4729" spans="1:2" ht="18.75">
      <c r="A4729" s="1"/>
      <c r="B4729" s="244"/>
    </row>
    <row r="4730" spans="1:2" ht="18.75">
      <c r="A4730" s="1"/>
      <c r="B4730" s="244"/>
    </row>
    <row r="4731" spans="1:2" ht="18.75">
      <c r="A4731" s="1"/>
      <c r="B4731" s="244"/>
    </row>
    <row r="4732" spans="1:2" ht="18.75">
      <c r="A4732" s="1"/>
      <c r="B4732" s="244"/>
    </row>
    <row r="4733" spans="1:2" ht="18.75">
      <c r="A4733" s="1"/>
      <c r="B4733" s="244"/>
    </row>
    <row r="4734" spans="1:2" ht="18.75">
      <c r="A4734" s="1"/>
      <c r="B4734" s="244"/>
    </row>
    <row r="4735" spans="1:2" ht="18.75">
      <c r="A4735" s="1"/>
      <c r="B4735" s="244"/>
    </row>
    <row r="4736" spans="1:2" ht="18.75">
      <c r="A4736" s="1"/>
      <c r="B4736" s="244"/>
    </row>
    <row r="4737" spans="1:2" ht="18.75">
      <c r="A4737" s="1"/>
      <c r="B4737" s="244"/>
    </row>
    <row r="4738" spans="1:2" ht="18.75">
      <c r="A4738" s="1"/>
      <c r="B4738" s="244"/>
    </row>
    <row r="4739" spans="1:2" ht="18.75">
      <c r="A4739" s="1"/>
      <c r="B4739" s="244"/>
    </row>
    <row r="4740" spans="1:2" ht="18.75">
      <c r="A4740" s="1"/>
      <c r="B4740" s="244"/>
    </row>
    <row r="4741" spans="1:2" ht="18.75">
      <c r="A4741" s="1"/>
      <c r="B4741" s="244"/>
    </row>
    <row r="4742" spans="1:2" ht="18.75">
      <c r="A4742" s="1"/>
      <c r="B4742" s="244"/>
    </row>
    <row r="4743" spans="1:2" ht="18.75">
      <c r="A4743" s="1"/>
      <c r="B4743" s="244"/>
    </row>
    <row r="4744" spans="1:2" ht="18.75">
      <c r="A4744" s="1"/>
      <c r="B4744" s="244"/>
    </row>
    <row r="4745" spans="1:2" ht="18.75">
      <c r="A4745" s="1"/>
      <c r="B4745" s="244"/>
    </row>
    <row r="4746" spans="1:2" ht="18.75">
      <c r="A4746" s="1"/>
      <c r="B4746" s="244"/>
    </row>
    <row r="4747" spans="1:2" ht="18.75">
      <c r="A4747" s="1"/>
      <c r="B4747" s="244"/>
    </row>
    <row r="4748" spans="1:2" ht="18.75">
      <c r="A4748" s="1"/>
      <c r="B4748" s="244"/>
    </row>
    <row r="4749" spans="1:2" ht="18.75">
      <c r="A4749" s="1"/>
      <c r="B4749" s="244"/>
    </row>
    <row r="4750" spans="1:2" ht="18.75">
      <c r="A4750" s="1"/>
      <c r="B4750" s="244"/>
    </row>
    <row r="4751" spans="1:2" ht="18.75">
      <c r="A4751" s="1"/>
      <c r="B4751" s="244"/>
    </row>
    <row r="4752" spans="1:2" ht="18.75">
      <c r="A4752" s="1"/>
      <c r="B4752" s="244"/>
    </row>
    <row r="4753" spans="1:2" ht="18.75">
      <c r="A4753" s="1"/>
      <c r="B4753" s="244"/>
    </row>
    <row r="4754" spans="1:2" ht="18.75">
      <c r="A4754" s="1"/>
      <c r="B4754" s="244"/>
    </row>
    <row r="4755" spans="1:2" ht="18.75">
      <c r="A4755" s="1"/>
      <c r="B4755" s="244"/>
    </row>
    <row r="4756" spans="1:2" ht="18.75">
      <c r="A4756" s="1"/>
      <c r="B4756" s="244"/>
    </row>
    <row r="4757" spans="1:2" ht="18.75">
      <c r="A4757" s="1"/>
      <c r="B4757" s="244"/>
    </row>
    <row r="4758" spans="1:2" ht="18.75">
      <c r="A4758" s="1"/>
      <c r="B4758" s="244"/>
    </row>
    <row r="4759" spans="1:2" ht="18.75">
      <c r="A4759" s="1"/>
      <c r="B4759" s="244"/>
    </row>
    <row r="4760" spans="1:2" ht="18.75">
      <c r="A4760" s="1"/>
      <c r="B4760" s="244"/>
    </row>
    <row r="4761" spans="1:2" ht="18.75">
      <c r="A4761" s="1"/>
      <c r="B4761" s="244"/>
    </row>
    <row r="4762" spans="1:2" ht="18.75">
      <c r="A4762" s="1"/>
      <c r="B4762" s="244"/>
    </row>
    <row r="4763" spans="1:2" ht="18.75">
      <c r="A4763" s="1"/>
      <c r="B4763" s="244"/>
    </row>
    <row r="4764" spans="1:2" ht="18.75">
      <c r="A4764" s="1"/>
      <c r="B4764" s="244"/>
    </row>
    <row r="4765" spans="1:2" ht="18.75">
      <c r="A4765" s="1"/>
      <c r="B4765" s="244"/>
    </row>
    <row r="4766" spans="1:2" ht="18.75">
      <c r="A4766" s="1"/>
      <c r="B4766" s="244"/>
    </row>
    <row r="4767" spans="1:2" ht="18.75">
      <c r="A4767" s="1"/>
      <c r="B4767" s="244"/>
    </row>
    <row r="4768" spans="1:2" ht="18.75">
      <c r="A4768" s="1"/>
      <c r="B4768" s="244"/>
    </row>
    <row r="4769" spans="1:2" ht="18.75">
      <c r="A4769" s="1"/>
      <c r="B4769" s="244"/>
    </row>
    <row r="4770" spans="1:2" ht="18.75">
      <c r="A4770" s="1"/>
      <c r="B4770" s="244"/>
    </row>
    <row r="4771" spans="1:2" ht="18.75">
      <c r="A4771" s="1"/>
      <c r="B4771" s="244"/>
    </row>
    <row r="4772" spans="1:2" ht="18.75">
      <c r="A4772" s="1"/>
      <c r="B4772" s="244"/>
    </row>
    <row r="4773" spans="1:2" ht="18.75">
      <c r="A4773" s="1"/>
      <c r="B4773" s="244"/>
    </row>
    <row r="4774" spans="1:2" ht="18.75">
      <c r="A4774" s="1"/>
      <c r="B4774" s="244"/>
    </row>
    <row r="4775" spans="1:2" ht="18.75">
      <c r="A4775" s="1"/>
      <c r="B4775" s="244"/>
    </row>
    <row r="4776" spans="1:2" ht="18.75">
      <c r="A4776" s="1"/>
      <c r="B4776" s="244"/>
    </row>
  </sheetData>
  <mergeCells count="8">
    <mergeCell ref="A314:C314"/>
    <mergeCell ref="A451:C451"/>
    <mergeCell ref="A528:C528"/>
    <mergeCell ref="B2:C2"/>
    <mergeCell ref="A4:C4"/>
    <mergeCell ref="A116:C116"/>
    <mergeCell ref="A168:C168"/>
    <mergeCell ref="A252:C252"/>
  </mergeCells>
  <printOptions/>
  <pageMargins left="0.7874015748031497" right="0.3937007874015748" top="0.31496062992125984" bottom="0.35433070866141736" header="0.2755905511811024" footer="0.31496062992125984"/>
  <pageSetup horizontalDpi="600" verticalDpi="600" orientation="portrait" paperSize="9" scale="78" r:id="rId1"/>
  <headerFooter alignWithMargins="0"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731"/>
  <sheetViews>
    <sheetView workbookViewId="0" topLeftCell="A49">
      <selection activeCell="C50" sqref="C50"/>
    </sheetView>
  </sheetViews>
  <sheetFormatPr defaultColWidth="9.00390625" defaultRowHeight="12.75" outlineLevelRow="1"/>
  <cols>
    <col min="1" max="1" width="6.375" style="127" customWidth="1"/>
    <col min="2" max="2" width="49.00390625" style="122" customWidth="1"/>
    <col min="3" max="3" width="15.25390625" style="122" customWidth="1"/>
  </cols>
  <sheetData>
    <row r="1" spans="1:3" s="124" customFormat="1" ht="54" customHeight="1">
      <c r="A1" s="125"/>
      <c r="B1" s="117" t="s">
        <v>461</v>
      </c>
      <c r="C1" s="123" t="e">
        <f>SUM(C2,C50,C59,C63,C66,C69)</f>
        <v>#REF!</v>
      </c>
    </row>
    <row r="2" spans="1:3" s="119" customFormat="1" ht="20.25" customHeight="1">
      <c r="A2" s="126" t="s">
        <v>430</v>
      </c>
      <c r="B2" s="129" t="s">
        <v>119</v>
      </c>
      <c r="C2" s="118" t="e">
        <f>C3+C4+C29+C43+C46+C47+C48+C49</f>
        <v>#REF!</v>
      </c>
    </row>
    <row r="3" spans="1:3" s="142" customFormat="1" ht="74.25" customHeight="1">
      <c r="A3" s="139" t="s">
        <v>711</v>
      </c>
      <c r="B3" s="140" t="s">
        <v>1075</v>
      </c>
      <c r="C3" s="141">
        <v>33500</v>
      </c>
    </row>
    <row r="4" spans="1:3" s="142" customFormat="1" ht="39" customHeight="1">
      <c r="A4" s="143" t="s">
        <v>712</v>
      </c>
      <c r="B4" s="144" t="s">
        <v>1076</v>
      </c>
      <c r="C4" s="141" t="e">
        <f>АИП!#REF!</f>
        <v>#REF!</v>
      </c>
    </row>
    <row r="5" spans="2:3" ht="18" customHeight="1" hidden="1" outlineLevel="1">
      <c r="B5" s="130" t="s">
        <v>435</v>
      </c>
      <c r="C5" s="141" t="e">
        <f>АИП!#REF!</f>
        <v>#REF!</v>
      </c>
    </row>
    <row r="6" spans="2:3" ht="39" customHeight="1" hidden="1" outlineLevel="1">
      <c r="B6" s="130" t="s">
        <v>121</v>
      </c>
      <c r="C6" s="141" t="e">
        <f>АИП!#REF!</f>
        <v>#REF!</v>
      </c>
    </row>
    <row r="7" spans="2:3" ht="54" customHeight="1" hidden="1" outlineLevel="1">
      <c r="B7" s="130" t="s">
        <v>829</v>
      </c>
      <c r="C7" s="141" t="e">
        <f>АИП!#REF!</f>
        <v>#REF!</v>
      </c>
    </row>
    <row r="8" spans="2:3" ht="55.5" customHeight="1" hidden="1" outlineLevel="1">
      <c r="B8" s="130" t="s">
        <v>828</v>
      </c>
      <c r="C8" s="141" t="e">
        <f>АИП!#REF!</f>
        <v>#REF!</v>
      </c>
    </row>
    <row r="9" spans="2:3" ht="75.75" customHeight="1" hidden="1" outlineLevel="1">
      <c r="B9" s="130" t="s">
        <v>827</v>
      </c>
      <c r="C9" s="141" t="e">
        <f>АИП!#REF!</f>
        <v>#REF!</v>
      </c>
    </row>
    <row r="10" spans="2:3" ht="39" customHeight="1" hidden="1" outlineLevel="1">
      <c r="B10" s="131" t="s">
        <v>1049</v>
      </c>
      <c r="C10" s="141" t="e">
        <f>АИП!#REF!</f>
        <v>#REF!</v>
      </c>
    </row>
    <row r="11" spans="2:3" ht="55.5" customHeight="1" hidden="1" outlineLevel="1">
      <c r="B11" s="130" t="s">
        <v>1050</v>
      </c>
      <c r="C11" s="141" t="e">
        <f>АИП!#REF!</f>
        <v>#REF!</v>
      </c>
    </row>
    <row r="12" spans="2:3" ht="39" customHeight="1" hidden="1" outlineLevel="1">
      <c r="B12" s="130" t="s">
        <v>1051</v>
      </c>
      <c r="C12" s="141" t="e">
        <f>АИП!#REF!</f>
        <v>#REF!</v>
      </c>
    </row>
    <row r="13" spans="2:3" ht="39" customHeight="1" hidden="1" outlineLevel="1">
      <c r="B13" s="130" t="s">
        <v>1052</v>
      </c>
      <c r="C13" s="141" t="e">
        <f>АИП!#REF!</f>
        <v>#REF!</v>
      </c>
    </row>
    <row r="14" spans="2:3" ht="39" customHeight="1" hidden="1" outlineLevel="1">
      <c r="B14" s="130" t="s">
        <v>830</v>
      </c>
      <c r="C14" s="141" t="e">
        <f>АИП!#REF!</f>
        <v>#REF!</v>
      </c>
    </row>
    <row r="15" spans="2:3" ht="39" customHeight="1" hidden="1" outlineLevel="1">
      <c r="B15" s="130" t="s">
        <v>672</v>
      </c>
      <c r="C15" s="141" t="e">
        <f>АИП!#REF!</f>
        <v>#REF!</v>
      </c>
    </row>
    <row r="16" spans="2:3" ht="39" customHeight="1" hidden="1" outlineLevel="1">
      <c r="B16" s="130" t="s">
        <v>673</v>
      </c>
      <c r="C16" s="141" t="e">
        <f>АИП!#REF!</f>
        <v>#REF!</v>
      </c>
    </row>
    <row r="17" spans="2:3" ht="39" customHeight="1" hidden="1" outlineLevel="1">
      <c r="B17" s="130" t="s">
        <v>674</v>
      </c>
      <c r="C17" s="141" t="e">
        <f>АИП!#REF!</f>
        <v>#REF!</v>
      </c>
    </row>
    <row r="18" spans="2:3" ht="39" customHeight="1" hidden="1" outlineLevel="1">
      <c r="B18" s="131" t="s">
        <v>339</v>
      </c>
      <c r="C18" s="141" t="e">
        <f>АИП!#REF!</f>
        <v>#REF!</v>
      </c>
    </row>
    <row r="19" spans="2:3" ht="39" customHeight="1" hidden="1" outlineLevel="1">
      <c r="B19" s="132" t="s">
        <v>719</v>
      </c>
      <c r="C19" s="141" t="e">
        <f>АИП!#REF!</f>
        <v>#REF!</v>
      </c>
    </row>
    <row r="20" spans="2:3" ht="39" customHeight="1" hidden="1" outlineLevel="1">
      <c r="B20" s="130" t="s">
        <v>675</v>
      </c>
      <c r="C20" s="141" t="e">
        <f>АИП!#REF!</f>
        <v>#REF!</v>
      </c>
    </row>
    <row r="21" spans="2:3" ht="54" customHeight="1" hidden="1" outlineLevel="1">
      <c r="B21" s="131" t="s">
        <v>676</v>
      </c>
      <c r="C21" s="141" t="e">
        <f>АИП!#REF!</f>
        <v>#REF!</v>
      </c>
    </row>
    <row r="22" spans="2:3" ht="55.5" customHeight="1" hidden="1" outlineLevel="1">
      <c r="B22" s="130" t="s">
        <v>677</v>
      </c>
      <c r="C22" s="141" t="e">
        <f>АИП!#REF!</f>
        <v>#REF!</v>
      </c>
    </row>
    <row r="23" spans="2:3" ht="39" customHeight="1" hidden="1" outlineLevel="1">
      <c r="B23" s="130" t="s">
        <v>678</v>
      </c>
      <c r="C23" s="141" t="e">
        <f>АИП!#REF!</f>
        <v>#REF!</v>
      </c>
    </row>
    <row r="24" spans="2:3" ht="39" customHeight="1" hidden="1" outlineLevel="1">
      <c r="B24" s="130" t="s">
        <v>679</v>
      </c>
      <c r="C24" s="141" t="e">
        <f>АИП!#REF!</f>
        <v>#REF!</v>
      </c>
    </row>
    <row r="25" spans="2:3" ht="39" customHeight="1" hidden="1" outlineLevel="1">
      <c r="B25" s="130" t="s">
        <v>680</v>
      </c>
      <c r="C25" s="141" t="e">
        <f>АИП!#REF!</f>
        <v>#REF!</v>
      </c>
    </row>
    <row r="26" spans="2:3" ht="39" customHeight="1" hidden="1" outlineLevel="1">
      <c r="B26" s="130" t="s">
        <v>681</v>
      </c>
      <c r="C26" s="141" t="e">
        <f>АИП!#REF!</f>
        <v>#REF!</v>
      </c>
    </row>
    <row r="27" spans="2:3" ht="39" customHeight="1" hidden="1" outlineLevel="1">
      <c r="B27" s="130" t="s">
        <v>682</v>
      </c>
      <c r="C27" s="141" t="e">
        <f>АИП!#REF!</f>
        <v>#REF!</v>
      </c>
    </row>
    <row r="28" spans="2:3" ht="60" customHeight="1" hidden="1" outlineLevel="1">
      <c r="B28" s="130" t="s">
        <v>368</v>
      </c>
      <c r="C28" s="141" t="e">
        <f>АИП!#REF!</f>
        <v>#REF!</v>
      </c>
    </row>
    <row r="29" spans="1:3" s="142" customFormat="1" ht="39" customHeight="1" collapsed="1">
      <c r="A29" s="143" t="s">
        <v>713</v>
      </c>
      <c r="B29" s="144" t="s">
        <v>126</v>
      </c>
      <c r="C29" s="191" t="e">
        <f>АИП!#REF!</f>
        <v>#REF!</v>
      </c>
    </row>
    <row r="30" spans="2:3" ht="19.5" customHeight="1" hidden="1" outlineLevel="1">
      <c r="B30" s="130" t="s">
        <v>435</v>
      </c>
      <c r="C30" s="120"/>
    </row>
    <row r="31" spans="2:3" ht="54.75" customHeight="1" hidden="1" outlineLevel="1">
      <c r="B31" s="130" t="s">
        <v>720</v>
      </c>
      <c r="C31" s="120"/>
    </row>
    <row r="32" spans="2:3" ht="60.75" customHeight="1" hidden="1" outlineLevel="1">
      <c r="B32" s="130" t="s">
        <v>748</v>
      </c>
      <c r="C32" s="120"/>
    </row>
    <row r="33" spans="2:3" ht="57" customHeight="1" hidden="1" outlineLevel="1">
      <c r="B33" s="130" t="s">
        <v>749</v>
      </c>
      <c r="C33" s="120"/>
    </row>
    <row r="34" spans="2:3" ht="54.75" customHeight="1" hidden="1" outlineLevel="1">
      <c r="B34" s="130" t="s">
        <v>409</v>
      </c>
      <c r="C34" s="120"/>
    </row>
    <row r="35" spans="2:3" ht="57" customHeight="1" hidden="1" outlineLevel="1">
      <c r="B35" s="130" t="s">
        <v>410</v>
      </c>
      <c r="C35" s="120"/>
    </row>
    <row r="36" spans="2:3" ht="57.75" customHeight="1" hidden="1" outlineLevel="1">
      <c r="B36" s="130" t="s">
        <v>427</v>
      </c>
      <c r="C36" s="120"/>
    </row>
    <row r="37" spans="2:3" ht="55.5" customHeight="1" hidden="1" outlineLevel="1">
      <c r="B37" s="130" t="s">
        <v>278</v>
      </c>
      <c r="C37" s="120"/>
    </row>
    <row r="38" spans="2:3" ht="37.5" customHeight="1" hidden="1" outlineLevel="1">
      <c r="B38" s="130" t="s">
        <v>279</v>
      </c>
      <c r="C38" s="120"/>
    </row>
    <row r="39" spans="2:3" ht="75.75" customHeight="1" hidden="1" outlineLevel="1">
      <c r="B39" s="130" t="s">
        <v>331</v>
      </c>
      <c r="C39" s="120"/>
    </row>
    <row r="40" spans="2:3" ht="56.25" customHeight="1" hidden="1" outlineLevel="1">
      <c r="B40" s="130" t="s">
        <v>332</v>
      </c>
      <c r="C40" s="120"/>
    </row>
    <row r="41" spans="2:3" ht="54.75" customHeight="1" hidden="1" outlineLevel="1">
      <c r="B41" s="130" t="s">
        <v>333</v>
      </c>
      <c r="C41" s="120"/>
    </row>
    <row r="42" spans="2:3" ht="54.75" customHeight="1" hidden="1" outlineLevel="1">
      <c r="B42" s="130" t="s">
        <v>334</v>
      </c>
      <c r="C42" s="120"/>
    </row>
    <row r="43" spans="1:3" s="142" customFormat="1" ht="56.25" customHeight="1" collapsed="1">
      <c r="A43" s="143" t="s">
        <v>714</v>
      </c>
      <c r="B43" s="144" t="s">
        <v>127</v>
      </c>
      <c r="C43" s="141"/>
    </row>
    <row r="44" spans="2:3" ht="22.5" customHeight="1" hidden="1" outlineLevel="1">
      <c r="B44" s="133" t="s">
        <v>435</v>
      </c>
      <c r="C44" s="120"/>
    </row>
    <row r="45" spans="2:3" ht="71.25" customHeight="1" hidden="1" outlineLevel="1">
      <c r="B45" s="133" t="s">
        <v>335</v>
      </c>
      <c r="C45" s="120"/>
    </row>
    <row r="46" spans="1:3" s="142" customFormat="1" ht="56.25" collapsed="1">
      <c r="A46" s="143" t="s">
        <v>715</v>
      </c>
      <c r="B46" s="145" t="s">
        <v>128</v>
      </c>
      <c r="C46" s="141"/>
    </row>
    <row r="47" spans="1:3" s="142" customFormat="1" ht="53.25" customHeight="1">
      <c r="A47" s="143" t="s">
        <v>12</v>
      </c>
      <c r="B47" s="145" t="s">
        <v>460</v>
      </c>
      <c r="C47" s="141"/>
    </row>
    <row r="48" spans="1:3" s="142" customFormat="1" ht="37.5">
      <c r="A48" s="143" t="s">
        <v>14</v>
      </c>
      <c r="B48" s="145" t="s">
        <v>13</v>
      </c>
      <c r="C48" s="141">
        <v>7950</v>
      </c>
    </row>
    <row r="49" spans="1:3" s="142" customFormat="1" ht="56.25">
      <c r="A49" s="143" t="s">
        <v>15</v>
      </c>
      <c r="B49" s="145" t="s">
        <v>247</v>
      </c>
      <c r="C49" s="141">
        <v>5700</v>
      </c>
    </row>
    <row r="50" spans="1:3" s="119" customFormat="1" ht="40.5">
      <c r="A50" s="126" t="s">
        <v>431</v>
      </c>
      <c r="B50" s="129" t="s">
        <v>120</v>
      </c>
      <c r="C50" s="118" t="e">
        <f>SUM(C51:C56)</f>
        <v>#REF!</v>
      </c>
    </row>
    <row r="51" spans="2:3" ht="56.25" customHeight="1">
      <c r="B51" s="121" t="e">
        <f>АИП!#REF!</f>
        <v>#REF!</v>
      </c>
      <c r="C51" s="121" t="e">
        <f>АИП!#REF!</f>
        <v>#REF!</v>
      </c>
    </row>
    <row r="52" spans="2:3" ht="36.75" customHeight="1">
      <c r="B52" s="121" t="e">
        <f>АИП!#REF!</f>
        <v>#REF!</v>
      </c>
      <c r="C52" s="121" t="e">
        <f>АИП!#REF!</f>
        <v>#REF!</v>
      </c>
    </row>
    <row r="53" spans="2:3" ht="20.25">
      <c r="B53" s="121" t="e">
        <f>АИП!#REF!</f>
        <v>#REF!</v>
      </c>
      <c r="C53" s="121" t="e">
        <f>АИП!#REF!</f>
        <v>#REF!</v>
      </c>
    </row>
    <row r="54" spans="2:3" ht="20.25">
      <c r="B54" s="121" t="e">
        <f>АИП!#REF!</f>
        <v>#REF!</v>
      </c>
      <c r="C54" s="121" t="e">
        <f>АИП!#REF!</f>
        <v>#REF!</v>
      </c>
    </row>
    <row r="55" spans="2:3" ht="53.25" customHeight="1">
      <c r="B55" s="121" t="e">
        <f>АИП!#REF!</f>
        <v>#REF!</v>
      </c>
      <c r="C55" s="121" t="e">
        <f>АИП!#REF!</f>
        <v>#REF!</v>
      </c>
    </row>
    <row r="56" spans="2:3" ht="41.25" customHeight="1">
      <c r="B56" s="121" t="e">
        <f>АИП!#REF!</f>
        <v>#REF!</v>
      </c>
      <c r="C56" s="121" t="e">
        <f>АИП!#REF!</f>
        <v>#REF!</v>
      </c>
    </row>
    <row r="57" spans="1:3" s="128" customFormat="1" ht="40.5">
      <c r="A57" s="126" t="s">
        <v>432</v>
      </c>
      <c r="B57" s="134" t="s">
        <v>338</v>
      </c>
      <c r="C57" s="118" t="e">
        <f>SUM(C58:C58)</f>
        <v>#REF!</v>
      </c>
    </row>
    <row r="58" spans="2:3" ht="57" customHeight="1">
      <c r="B58" s="121" t="e">
        <f>АИП!#REF!</f>
        <v>#REF!</v>
      </c>
      <c r="C58" s="121" t="e">
        <f>АИП!#REF!</f>
        <v>#REF!</v>
      </c>
    </row>
    <row r="59" spans="1:3" s="136" customFormat="1" ht="43.5" customHeight="1">
      <c r="A59" s="126" t="s">
        <v>433</v>
      </c>
      <c r="B59" s="129" t="s">
        <v>371</v>
      </c>
      <c r="C59" s="134">
        <f>SUM(C60:C62)</f>
        <v>9690</v>
      </c>
    </row>
    <row r="60" spans="1:3" s="138" customFormat="1" ht="51.75" customHeight="1">
      <c r="A60" s="135"/>
      <c r="B60" s="113" t="s">
        <v>374</v>
      </c>
      <c r="C60" s="121">
        <v>9010</v>
      </c>
    </row>
    <row r="61" spans="1:3" s="138" customFormat="1" ht="18.75" customHeight="1">
      <c r="A61" s="135"/>
      <c r="B61" s="113" t="s">
        <v>709</v>
      </c>
      <c r="C61" s="121">
        <v>200</v>
      </c>
    </row>
    <row r="62" spans="1:3" s="138" customFormat="1" ht="18">
      <c r="A62" s="135"/>
      <c r="B62" s="113" t="s">
        <v>710</v>
      </c>
      <c r="C62" s="113">
        <v>480</v>
      </c>
    </row>
    <row r="63" spans="1:3" s="119" customFormat="1" ht="36">
      <c r="A63" s="126" t="s">
        <v>434</v>
      </c>
      <c r="B63" s="137" t="s">
        <v>372</v>
      </c>
      <c r="C63" s="137">
        <f>SUM(C64:C65)</f>
        <v>770</v>
      </c>
    </row>
    <row r="64" spans="2:3" ht="36">
      <c r="B64" s="113" t="s">
        <v>249</v>
      </c>
      <c r="C64" s="113">
        <v>650</v>
      </c>
    </row>
    <row r="65" spans="2:3" ht="36">
      <c r="B65" s="113" t="s">
        <v>250</v>
      </c>
      <c r="C65" s="113">
        <v>120</v>
      </c>
    </row>
    <row r="66" spans="1:3" s="119" customFormat="1" ht="36">
      <c r="A66" s="126" t="s">
        <v>436</v>
      </c>
      <c r="B66" s="137" t="s">
        <v>373</v>
      </c>
      <c r="C66" s="137">
        <f>SUM(C67,C68)</f>
        <v>2430</v>
      </c>
    </row>
    <row r="67" spans="1:3" s="147" customFormat="1" ht="37.5">
      <c r="A67" s="146" t="s">
        <v>430</v>
      </c>
      <c r="B67" s="145" t="s">
        <v>251</v>
      </c>
      <c r="C67" s="145">
        <v>1130</v>
      </c>
    </row>
    <row r="68" spans="1:3" s="147" customFormat="1" ht="56.25">
      <c r="A68" s="146" t="s">
        <v>431</v>
      </c>
      <c r="B68" s="145" t="s">
        <v>252</v>
      </c>
      <c r="C68" s="145">
        <v>1300</v>
      </c>
    </row>
    <row r="69" spans="1:3" s="119" customFormat="1" ht="36">
      <c r="A69" s="126" t="s">
        <v>437</v>
      </c>
      <c r="B69" s="137" t="s">
        <v>248</v>
      </c>
      <c r="C69" s="137">
        <f>SUM(C70:C70)</f>
        <v>370</v>
      </c>
    </row>
    <row r="70" spans="2:3" ht="36">
      <c r="B70" s="113" t="s">
        <v>253</v>
      </c>
      <c r="C70" s="113">
        <v>370</v>
      </c>
    </row>
    <row r="71" spans="1:3" ht="20.25">
      <c r="A71" s="126" t="s">
        <v>438</v>
      </c>
      <c r="B71" s="137" t="s">
        <v>444</v>
      </c>
      <c r="C71" s="137">
        <f>SUM(C72:C76)</f>
        <v>7000</v>
      </c>
    </row>
    <row r="72" spans="2:3" ht="128.25" customHeight="1">
      <c r="B72" s="113" t="s">
        <v>856</v>
      </c>
      <c r="C72" s="113">
        <v>500</v>
      </c>
    </row>
    <row r="73" spans="2:3" ht="37.5" customHeight="1">
      <c r="B73" s="113" t="s">
        <v>857</v>
      </c>
      <c r="C73" s="113">
        <v>400</v>
      </c>
    </row>
    <row r="74" spans="2:3" ht="71.25" customHeight="1">
      <c r="B74" s="113" t="s">
        <v>488</v>
      </c>
      <c r="C74" s="113">
        <v>1000</v>
      </c>
    </row>
    <row r="75" spans="2:3" ht="36" customHeight="1">
      <c r="B75" s="113" t="s">
        <v>489</v>
      </c>
      <c r="C75" s="113">
        <v>100</v>
      </c>
    </row>
    <row r="76" spans="2:3" ht="54.75" customHeight="1">
      <c r="B76" s="113" t="s">
        <v>490</v>
      </c>
      <c r="C76" s="113">
        <v>5000</v>
      </c>
    </row>
    <row r="77" spans="1:3" ht="20.25">
      <c r="A77" s="126" t="s">
        <v>438</v>
      </c>
      <c r="B77" s="137" t="s">
        <v>226</v>
      </c>
      <c r="C77" s="182" t="e">
        <f>C78+C85</f>
        <v>#REF!</v>
      </c>
    </row>
    <row r="78" spans="2:3" ht="57" customHeight="1">
      <c r="B78" s="121" t="e">
        <f>АИП!#REF!</f>
        <v>#REF!</v>
      </c>
      <c r="C78" s="121" t="e">
        <f>АИП!#REF!</f>
        <v>#REF!</v>
      </c>
    </row>
    <row r="79" spans="2:3" ht="72" customHeight="1">
      <c r="B79" s="121" t="e">
        <f>АИП!#REF!</f>
        <v>#REF!</v>
      </c>
      <c r="C79" s="121" t="e">
        <f>АИП!#REF!</f>
        <v>#REF!</v>
      </c>
    </row>
    <row r="80" spans="2:3" ht="54" customHeight="1">
      <c r="B80" s="121" t="e">
        <f>АИП!#REF!</f>
        <v>#REF!</v>
      </c>
      <c r="C80" s="121" t="e">
        <f>АИП!#REF!</f>
        <v>#REF!</v>
      </c>
    </row>
    <row r="81" spans="2:3" ht="55.5" customHeight="1">
      <c r="B81" s="121" t="e">
        <f>АИП!#REF!</f>
        <v>#REF!</v>
      </c>
      <c r="C81" s="121" t="e">
        <f>АИП!#REF!</f>
        <v>#REF!</v>
      </c>
    </row>
    <row r="82" spans="2:3" ht="36.75" customHeight="1">
      <c r="B82" s="121" t="e">
        <f>АИП!#REF!</f>
        <v>#REF!</v>
      </c>
      <c r="C82" s="121" t="e">
        <f>АИП!#REF!</f>
        <v>#REF!</v>
      </c>
    </row>
    <row r="83" spans="2:3" ht="36.75" customHeight="1">
      <c r="B83" s="121" t="e">
        <f>АИП!#REF!</f>
        <v>#REF!</v>
      </c>
      <c r="C83" s="121" t="e">
        <f>АИП!#REF!</f>
        <v>#REF!</v>
      </c>
    </row>
    <row r="84" spans="2:3" ht="36.75" customHeight="1">
      <c r="B84" s="121" t="e">
        <f>АИП!#REF!</f>
        <v>#REF!</v>
      </c>
      <c r="C84" s="121" t="e">
        <f>АИП!#REF!</f>
        <v>#REF!</v>
      </c>
    </row>
    <row r="85" spans="2:3" ht="93" customHeight="1">
      <c r="B85" s="121" t="e">
        <f>АИП!#REF!</f>
        <v>#REF!</v>
      </c>
      <c r="C85" s="121" t="e">
        <f>АИП!#REF!</f>
        <v>#REF!</v>
      </c>
    </row>
    <row r="86" spans="2:3" ht="20.25">
      <c r="B86" s="113"/>
      <c r="C86" s="113"/>
    </row>
    <row r="87" spans="2:3" ht="20.25">
      <c r="B87" s="113"/>
      <c r="C87" s="113"/>
    </row>
    <row r="88" spans="2:3" ht="20.25">
      <c r="B88" s="113"/>
      <c r="C88" s="113"/>
    </row>
    <row r="89" spans="2:3" ht="20.25">
      <c r="B89" s="113"/>
      <c r="C89" s="113"/>
    </row>
    <row r="90" spans="2:3" ht="20.25">
      <c r="B90" s="113"/>
      <c r="C90" s="113"/>
    </row>
    <row r="91" spans="2:3" ht="20.25">
      <c r="B91" s="113"/>
      <c r="C91" s="113"/>
    </row>
    <row r="92" spans="2:3" ht="20.25">
      <c r="B92" s="113"/>
      <c r="C92" s="113"/>
    </row>
    <row r="93" spans="2:3" ht="20.25">
      <c r="B93" s="113"/>
      <c r="C93" s="113"/>
    </row>
    <row r="94" spans="2:3" ht="20.25">
      <c r="B94" s="113"/>
      <c r="C94" s="113"/>
    </row>
    <row r="95" spans="2:3" ht="20.25">
      <c r="B95" s="113"/>
      <c r="C95" s="113"/>
    </row>
    <row r="96" spans="2:3" ht="20.25">
      <c r="B96" s="113"/>
      <c r="C96" s="113"/>
    </row>
    <row r="97" spans="2:3" ht="20.25">
      <c r="B97" s="113"/>
      <c r="C97" s="113"/>
    </row>
    <row r="98" spans="2:3" ht="20.25">
      <c r="B98" s="113"/>
      <c r="C98" s="113"/>
    </row>
    <row r="99" spans="2:3" ht="20.25">
      <c r="B99" s="113"/>
      <c r="C99" s="113"/>
    </row>
    <row r="100" spans="2:3" ht="20.25">
      <c r="B100" s="113"/>
      <c r="C100" s="113"/>
    </row>
    <row r="101" spans="2:3" ht="20.25">
      <c r="B101" s="113"/>
      <c r="C101" s="113"/>
    </row>
    <row r="102" spans="2:3" ht="20.25">
      <c r="B102" s="113"/>
      <c r="C102" s="113"/>
    </row>
    <row r="103" spans="2:3" ht="20.25">
      <c r="B103" s="113"/>
      <c r="C103" s="113"/>
    </row>
    <row r="104" spans="2:3" ht="20.25">
      <c r="B104" s="113"/>
      <c r="C104" s="113"/>
    </row>
    <row r="105" spans="2:3" ht="20.25">
      <c r="B105" s="113"/>
      <c r="C105" s="113"/>
    </row>
    <row r="106" spans="2:3" ht="20.25">
      <c r="B106" s="113"/>
      <c r="C106" s="113"/>
    </row>
    <row r="107" spans="2:3" ht="20.25">
      <c r="B107" s="113"/>
      <c r="C107" s="113"/>
    </row>
    <row r="108" spans="2:3" ht="20.25">
      <c r="B108" s="113"/>
      <c r="C108" s="113"/>
    </row>
    <row r="109" spans="2:3" ht="20.25">
      <c r="B109" s="113"/>
      <c r="C109" s="113"/>
    </row>
    <row r="110" spans="2:3" ht="20.25">
      <c r="B110" s="113"/>
      <c r="C110" s="113"/>
    </row>
    <row r="111" spans="2:3" ht="20.25">
      <c r="B111" s="113"/>
      <c r="C111" s="113"/>
    </row>
    <row r="112" spans="2:3" ht="20.25">
      <c r="B112" s="113"/>
      <c r="C112" s="113"/>
    </row>
    <row r="113" spans="2:3" ht="20.25">
      <c r="B113" s="113"/>
      <c r="C113" s="113"/>
    </row>
    <row r="114" spans="2:3" ht="20.25">
      <c r="B114" s="113"/>
      <c r="C114" s="113"/>
    </row>
    <row r="115" spans="2:3" ht="20.25">
      <c r="B115" s="113"/>
      <c r="C115" s="113"/>
    </row>
    <row r="116" spans="2:3" ht="20.25">
      <c r="B116" s="113"/>
      <c r="C116" s="113"/>
    </row>
    <row r="117" spans="2:3" ht="20.25">
      <c r="B117" s="113"/>
      <c r="C117" s="113"/>
    </row>
    <row r="118" spans="2:3" ht="20.25">
      <c r="B118" s="113"/>
      <c r="C118" s="113"/>
    </row>
    <row r="119" spans="2:3" ht="20.25">
      <c r="B119" s="113"/>
      <c r="C119" s="113"/>
    </row>
    <row r="120" spans="2:3" ht="20.25">
      <c r="B120" s="113"/>
      <c r="C120" s="113"/>
    </row>
    <row r="121" spans="2:3" ht="20.25">
      <c r="B121" s="113"/>
      <c r="C121" s="113"/>
    </row>
    <row r="122" spans="2:3" ht="20.25">
      <c r="B122" s="113"/>
      <c r="C122" s="113"/>
    </row>
    <row r="123" spans="2:3" ht="20.25">
      <c r="B123" s="113"/>
      <c r="C123" s="113"/>
    </row>
    <row r="124" spans="2:3" ht="20.25">
      <c r="B124" s="113"/>
      <c r="C124" s="113"/>
    </row>
    <row r="125" spans="2:3" ht="20.25">
      <c r="B125" s="113"/>
      <c r="C125" s="113"/>
    </row>
    <row r="126" spans="2:3" ht="20.25">
      <c r="B126" s="113"/>
      <c r="C126" s="113"/>
    </row>
    <row r="127" spans="2:3" ht="20.25">
      <c r="B127" s="113"/>
      <c r="C127" s="113"/>
    </row>
    <row r="128" spans="2:3" ht="20.25">
      <c r="B128" s="113"/>
      <c r="C128" s="113"/>
    </row>
    <row r="129" spans="2:3" ht="20.25">
      <c r="B129" s="113"/>
      <c r="C129" s="113"/>
    </row>
    <row r="130" spans="2:3" ht="20.25">
      <c r="B130" s="113"/>
      <c r="C130" s="113"/>
    </row>
    <row r="131" spans="2:3" ht="20.25">
      <c r="B131" s="113"/>
      <c r="C131" s="113"/>
    </row>
    <row r="132" spans="2:3" ht="20.25">
      <c r="B132" s="113"/>
      <c r="C132" s="113"/>
    </row>
    <row r="133" spans="2:3" ht="20.25">
      <c r="B133" s="113"/>
      <c r="C133" s="113"/>
    </row>
    <row r="134" spans="2:3" ht="20.25">
      <c r="B134" s="113"/>
      <c r="C134" s="113"/>
    </row>
    <row r="135" spans="2:3" ht="20.25">
      <c r="B135" s="113"/>
      <c r="C135" s="113"/>
    </row>
    <row r="136" spans="2:3" ht="20.25">
      <c r="B136" s="113"/>
      <c r="C136" s="113"/>
    </row>
    <row r="137" spans="2:3" ht="20.25">
      <c r="B137" s="113"/>
      <c r="C137" s="113"/>
    </row>
    <row r="138" spans="2:3" ht="20.25">
      <c r="B138" s="113"/>
      <c r="C138" s="113"/>
    </row>
    <row r="139" spans="2:3" ht="20.25">
      <c r="B139" s="113"/>
      <c r="C139" s="113"/>
    </row>
    <row r="140" spans="2:3" ht="20.25">
      <c r="B140" s="113"/>
      <c r="C140" s="113"/>
    </row>
    <row r="141" spans="2:3" ht="20.25">
      <c r="B141" s="113"/>
      <c r="C141" s="113"/>
    </row>
    <row r="142" spans="2:3" ht="20.25">
      <c r="B142" s="113"/>
      <c r="C142" s="113"/>
    </row>
    <row r="143" spans="2:3" ht="20.25">
      <c r="B143" s="113"/>
      <c r="C143" s="113"/>
    </row>
    <row r="144" spans="2:3" ht="20.25">
      <c r="B144" s="113"/>
      <c r="C144" s="113"/>
    </row>
    <row r="145" spans="2:3" ht="20.25">
      <c r="B145" s="113"/>
      <c r="C145" s="113"/>
    </row>
    <row r="146" spans="2:3" ht="20.25">
      <c r="B146" s="113"/>
      <c r="C146" s="113"/>
    </row>
    <row r="147" spans="2:3" ht="20.25">
      <c r="B147" s="113"/>
      <c r="C147" s="113"/>
    </row>
    <row r="148" spans="2:3" ht="20.25">
      <c r="B148" s="113"/>
      <c r="C148" s="113"/>
    </row>
    <row r="149" spans="2:3" ht="20.25">
      <c r="B149" s="113"/>
      <c r="C149" s="113"/>
    </row>
    <row r="150" spans="2:3" ht="20.25">
      <c r="B150" s="113"/>
      <c r="C150" s="113"/>
    </row>
    <row r="151" spans="2:3" ht="20.25">
      <c r="B151" s="113"/>
      <c r="C151" s="113"/>
    </row>
    <row r="152" spans="2:3" ht="20.25">
      <c r="B152" s="113"/>
      <c r="C152" s="113"/>
    </row>
    <row r="153" spans="2:3" ht="20.25">
      <c r="B153" s="113"/>
      <c r="C153" s="113"/>
    </row>
    <row r="154" spans="2:3" ht="20.25">
      <c r="B154" s="113"/>
      <c r="C154" s="113"/>
    </row>
    <row r="155" spans="2:3" ht="20.25">
      <c r="B155" s="113"/>
      <c r="C155" s="113"/>
    </row>
    <row r="156" spans="2:3" ht="20.25">
      <c r="B156" s="113"/>
      <c r="C156" s="113"/>
    </row>
    <row r="157" spans="2:3" ht="20.25">
      <c r="B157" s="113"/>
      <c r="C157" s="113"/>
    </row>
    <row r="158" spans="2:3" ht="20.25">
      <c r="B158" s="113"/>
      <c r="C158" s="113"/>
    </row>
    <row r="159" spans="2:3" ht="20.25">
      <c r="B159" s="113"/>
      <c r="C159" s="113"/>
    </row>
    <row r="160" spans="2:3" ht="20.25">
      <c r="B160" s="113"/>
      <c r="C160" s="113"/>
    </row>
    <row r="161" spans="2:3" ht="20.25">
      <c r="B161" s="113"/>
      <c r="C161" s="113"/>
    </row>
    <row r="162" spans="2:3" ht="20.25">
      <c r="B162" s="113"/>
      <c r="C162" s="113"/>
    </row>
    <row r="163" spans="2:3" ht="20.25">
      <c r="B163" s="113"/>
      <c r="C163" s="113"/>
    </row>
    <row r="164" spans="2:3" ht="20.25">
      <c r="B164" s="113"/>
      <c r="C164" s="113"/>
    </row>
    <row r="165" spans="2:3" ht="20.25">
      <c r="B165" s="113"/>
      <c r="C165" s="113"/>
    </row>
    <row r="166" spans="2:3" ht="20.25">
      <c r="B166" s="113"/>
      <c r="C166" s="113"/>
    </row>
    <row r="167" spans="2:3" ht="20.25">
      <c r="B167" s="113"/>
      <c r="C167" s="113"/>
    </row>
    <row r="168" spans="2:3" ht="20.25">
      <c r="B168" s="113"/>
      <c r="C168" s="113"/>
    </row>
    <row r="169" spans="2:3" ht="20.25">
      <c r="B169" s="113"/>
      <c r="C169" s="113"/>
    </row>
    <row r="170" spans="2:3" ht="20.25">
      <c r="B170" s="113"/>
      <c r="C170" s="113"/>
    </row>
    <row r="171" spans="2:3" ht="20.25">
      <c r="B171" s="113"/>
      <c r="C171" s="113"/>
    </row>
    <row r="172" spans="2:3" ht="20.25">
      <c r="B172" s="113"/>
      <c r="C172" s="113"/>
    </row>
    <row r="173" spans="2:3" ht="20.25">
      <c r="B173" s="113"/>
      <c r="C173" s="113"/>
    </row>
    <row r="174" spans="2:3" ht="20.25">
      <c r="B174" s="113"/>
      <c r="C174" s="113"/>
    </row>
    <row r="175" spans="2:3" ht="20.25">
      <c r="B175" s="113"/>
      <c r="C175" s="113"/>
    </row>
    <row r="176" spans="2:3" ht="20.25">
      <c r="B176" s="113"/>
      <c r="C176" s="113"/>
    </row>
    <row r="177" spans="2:3" ht="20.25">
      <c r="B177" s="113"/>
      <c r="C177" s="113"/>
    </row>
    <row r="178" spans="2:3" ht="20.25">
      <c r="B178" s="113"/>
      <c r="C178" s="113"/>
    </row>
    <row r="179" spans="2:3" ht="20.25">
      <c r="B179" s="113"/>
      <c r="C179" s="113"/>
    </row>
    <row r="180" spans="2:3" ht="20.25">
      <c r="B180" s="113"/>
      <c r="C180" s="113"/>
    </row>
    <row r="181" spans="2:3" ht="20.25">
      <c r="B181" s="113"/>
      <c r="C181" s="113"/>
    </row>
    <row r="182" spans="2:3" ht="20.25">
      <c r="B182" s="113"/>
      <c r="C182" s="113"/>
    </row>
    <row r="183" spans="2:3" ht="20.25">
      <c r="B183" s="113"/>
      <c r="C183" s="113"/>
    </row>
    <row r="184" spans="2:3" ht="20.25">
      <c r="B184" s="113"/>
      <c r="C184" s="113"/>
    </row>
    <row r="185" spans="2:3" ht="20.25">
      <c r="B185" s="113"/>
      <c r="C185" s="113"/>
    </row>
    <row r="186" spans="2:3" ht="20.25">
      <c r="B186" s="113"/>
      <c r="C186" s="113"/>
    </row>
    <row r="187" spans="2:3" ht="20.25">
      <c r="B187" s="113"/>
      <c r="C187" s="113"/>
    </row>
    <row r="188" spans="2:3" ht="20.25">
      <c r="B188" s="113"/>
      <c r="C188" s="113"/>
    </row>
    <row r="189" spans="2:3" ht="20.25">
      <c r="B189" s="113"/>
      <c r="C189" s="113"/>
    </row>
    <row r="190" spans="2:3" ht="20.25">
      <c r="B190" s="113"/>
      <c r="C190" s="113"/>
    </row>
    <row r="191" spans="2:3" ht="20.25">
      <c r="B191" s="113"/>
      <c r="C191" s="113"/>
    </row>
    <row r="192" spans="2:3" ht="20.25">
      <c r="B192" s="113"/>
      <c r="C192" s="113"/>
    </row>
    <row r="193" spans="2:3" ht="20.25">
      <c r="B193" s="113"/>
      <c r="C193" s="113"/>
    </row>
    <row r="194" spans="2:3" ht="20.25">
      <c r="B194" s="113"/>
      <c r="C194" s="113"/>
    </row>
    <row r="195" spans="2:3" ht="20.25">
      <c r="B195" s="113"/>
      <c r="C195" s="113"/>
    </row>
    <row r="196" spans="2:3" ht="20.25">
      <c r="B196" s="113"/>
      <c r="C196" s="113"/>
    </row>
    <row r="197" spans="2:3" ht="20.25">
      <c r="B197" s="113"/>
      <c r="C197" s="113"/>
    </row>
    <row r="198" spans="2:3" ht="20.25">
      <c r="B198" s="113"/>
      <c r="C198" s="113"/>
    </row>
    <row r="199" spans="2:3" ht="20.25">
      <c r="B199" s="113"/>
      <c r="C199" s="113"/>
    </row>
    <row r="200" spans="2:3" ht="20.25">
      <c r="B200" s="113"/>
      <c r="C200" s="113"/>
    </row>
    <row r="201" spans="2:3" ht="20.25">
      <c r="B201" s="113"/>
      <c r="C201" s="113"/>
    </row>
    <row r="202" spans="2:3" ht="20.25">
      <c r="B202" s="113"/>
      <c r="C202" s="113"/>
    </row>
    <row r="203" spans="2:3" ht="20.25">
      <c r="B203" s="113"/>
      <c r="C203" s="113"/>
    </row>
    <row r="204" spans="2:3" ht="20.25">
      <c r="B204" s="113"/>
      <c r="C204" s="113"/>
    </row>
    <row r="205" spans="2:3" ht="20.25">
      <c r="B205" s="113"/>
      <c r="C205" s="113"/>
    </row>
    <row r="206" spans="2:3" ht="20.25">
      <c r="B206" s="113"/>
      <c r="C206" s="113"/>
    </row>
    <row r="207" spans="2:3" ht="20.25">
      <c r="B207" s="113"/>
      <c r="C207" s="113"/>
    </row>
    <row r="208" spans="2:3" ht="20.25">
      <c r="B208" s="113"/>
      <c r="C208" s="113"/>
    </row>
    <row r="209" spans="2:3" ht="20.25">
      <c r="B209" s="113"/>
      <c r="C209" s="113"/>
    </row>
    <row r="210" spans="2:3" ht="20.25">
      <c r="B210" s="113"/>
      <c r="C210" s="113"/>
    </row>
    <row r="211" spans="2:3" ht="20.25">
      <c r="B211" s="113"/>
      <c r="C211" s="113"/>
    </row>
    <row r="212" spans="2:3" ht="20.25">
      <c r="B212" s="113"/>
      <c r="C212" s="113"/>
    </row>
    <row r="213" spans="2:3" ht="20.25">
      <c r="B213" s="113"/>
      <c r="C213" s="113"/>
    </row>
    <row r="214" spans="2:3" ht="20.25">
      <c r="B214" s="113"/>
      <c r="C214" s="113"/>
    </row>
    <row r="215" spans="2:3" ht="20.25">
      <c r="B215" s="113"/>
      <c r="C215" s="113"/>
    </row>
    <row r="216" spans="2:3" ht="20.25">
      <c r="B216" s="113"/>
      <c r="C216" s="113"/>
    </row>
    <row r="217" spans="2:3" ht="20.25">
      <c r="B217" s="113"/>
      <c r="C217" s="113"/>
    </row>
    <row r="218" spans="2:3" ht="20.25">
      <c r="B218" s="113"/>
      <c r="C218" s="113"/>
    </row>
    <row r="219" spans="2:3" ht="20.25">
      <c r="B219" s="113"/>
      <c r="C219" s="113"/>
    </row>
    <row r="220" spans="2:3" ht="20.25">
      <c r="B220" s="113"/>
      <c r="C220" s="113"/>
    </row>
    <row r="221" spans="2:3" ht="20.25">
      <c r="B221" s="113"/>
      <c r="C221" s="113"/>
    </row>
    <row r="222" spans="2:3" ht="20.25">
      <c r="B222" s="113"/>
      <c r="C222" s="113"/>
    </row>
    <row r="223" spans="2:3" ht="20.25">
      <c r="B223" s="113"/>
      <c r="C223" s="113"/>
    </row>
    <row r="224" spans="2:3" ht="20.25">
      <c r="B224" s="113"/>
      <c r="C224" s="113"/>
    </row>
    <row r="225" spans="2:3" ht="20.25">
      <c r="B225" s="113"/>
      <c r="C225" s="113"/>
    </row>
    <row r="226" spans="2:3" ht="20.25">
      <c r="B226" s="113"/>
      <c r="C226" s="113"/>
    </row>
    <row r="227" spans="2:3" ht="20.25">
      <c r="B227" s="113"/>
      <c r="C227" s="113"/>
    </row>
    <row r="228" spans="2:3" ht="20.25">
      <c r="B228" s="113"/>
      <c r="C228" s="113"/>
    </row>
    <row r="229" spans="2:3" ht="20.25">
      <c r="B229" s="113"/>
      <c r="C229" s="113"/>
    </row>
    <row r="230" spans="2:3" ht="20.25">
      <c r="B230" s="113"/>
      <c r="C230" s="113"/>
    </row>
    <row r="231" spans="2:3" ht="20.25">
      <c r="B231" s="113"/>
      <c r="C231" s="113"/>
    </row>
    <row r="232" spans="2:3" ht="20.25">
      <c r="B232" s="113"/>
      <c r="C232" s="113"/>
    </row>
    <row r="233" spans="2:3" ht="20.25">
      <c r="B233" s="113"/>
      <c r="C233" s="113"/>
    </row>
    <row r="234" spans="2:3" ht="20.25">
      <c r="B234" s="113"/>
      <c r="C234" s="113"/>
    </row>
    <row r="235" spans="2:3" ht="20.25">
      <c r="B235" s="113"/>
      <c r="C235" s="113"/>
    </row>
    <row r="236" spans="2:3" ht="20.25">
      <c r="B236" s="113"/>
      <c r="C236" s="113"/>
    </row>
    <row r="237" spans="2:3" ht="20.25">
      <c r="B237" s="113"/>
      <c r="C237" s="113"/>
    </row>
    <row r="238" spans="2:3" ht="20.25">
      <c r="B238" s="113"/>
      <c r="C238" s="113"/>
    </row>
    <row r="239" spans="2:3" ht="20.25">
      <c r="B239" s="113"/>
      <c r="C239" s="113"/>
    </row>
    <row r="240" spans="2:3" ht="20.25">
      <c r="B240" s="113"/>
      <c r="C240" s="113"/>
    </row>
    <row r="241" spans="2:3" ht="20.25">
      <c r="B241" s="113"/>
      <c r="C241" s="113"/>
    </row>
    <row r="242" spans="2:3" ht="20.25">
      <c r="B242" s="113"/>
      <c r="C242" s="113"/>
    </row>
    <row r="243" spans="2:3" ht="20.25">
      <c r="B243" s="113"/>
      <c r="C243" s="113"/>
    </row>
    <row r="244" spans="2:3" ht="20.25">
      <c r="B244" s="113"/>
      <c r="C244" s="113"/>
    </row>
    <row r="245" spans="2:3" ht="20.25">
      <c r="B245" s="113"/>
      <c r="C245" s="113"/>
    </row>
    <row r="246" spans="2:3" ht="20.25">
      <c r="B246" s="113"/>
      <c r="C246" s="113"/>
    </row>
    <row r="247" spans="2:3" ht="20.25">
      <c r="B247" s="113"/>
      <c r="C247" s="113"/>
    </row>
    <row r="248" spans="2:3" ht="20.25">
      <c r="B248" s="113"/>
      <c r="C248" s="113"/>
    </row>
    <row r="249" spans="2:3" ht="20.25">
      <c r="B249" s="113"/>
      <c r="C249" s="113"/>
    </row>
    <row r="250" spans="2:3" ht="20.25">
      <c r="B250" s="113"/>
      <c r="C250" s="113"/>
    </row>
    <row r="251" spans="2:3" ht="20.25">
      <c r="B251" s="113"/>
      <c r="C251" s="113"/>
    </row>
    <row r="252" spans="2:3" ht="20.25">
      <c r="B252" s="113"/>
      <c r="C252" s="113"/>
    </row>
    <row r="253" spans="2:3" ht="20.25">
      <c r="B253" s="113"/>
      <c r="C253" s="113"/>
    </row>
    <row r="254" spans="2:3" ht="20.25">
      <c r="B254" s="113"/>
      <c r="C254" s="113"/>
    </row>
    <row r="255" spans="2:3" ht="20.25">
      <c r="B255" s="113"/>
      <c r="C255" s="113"/>
    </row>
    <row r="256" spans="2:3" ht="20.25">
      <c r="B256" s="113"/>
      <c r="C256" s="113"/>
    </row>
    <row r="257" spans="2:3" ht="20.25">
      <c r="B257" s="113"/>
      <c r="C257" s="113"/>
    </row>
    <row r="258" spans="2:3" ht="20.25">
      <c r="B258" s="113"/>
      <c r="C258" s="113"/>
    </row>
    <row r="259" spans="2:3" ht="20.25">
      <c r="B259" s="113"/>
      <c r="C259" s="113"/>
    </row>
    <row r="260" spans="2:3" ht="20.25">
      <c r="B260" s="113"/>
      <c r="C260" s="113"/>
    </row>
    <row r="261" spans="2:3" ht="20.25">
      <c r="B261" s="113"/>
      <c r="C261" s="113"/>
    </row>
    <row r="262" spans="2:3" ht="20.25">
      <c r="B262" s="113"/>
      <c r="C262" s="113"/>
    </row>
    <row r="263" spans="2:3" ht="20.25">
      <c r="B263" s="113"/>
      <c r="C263" s="113"/>
    </row>
    <row r="264" spans="2:3" ht="20.25">
      <c r="B264" s="113"/>
      <c r="C264" s="113"/>
    </row>
    <row r="265" spans="2:3" ht="20.25">
      <c r="B265" s="113"/>
      <c r="C265" s="113"/>
    </row>
    <row r="266" spans="2:3" ht="20.25">
      <c r="B266" s="113"/>
      <c r="C266" s="113"/>
    </row>
    <row r="267" spans="2:3" ht="20.25">
      <c r="B267" s="113"/>
      <c r="C267" s="113"/>
    </row>
    <row r="268" spans="2:3" ht="20.25">
      <c r="B268" s="113"/>
      <c r="C268" s="113"/>
    </row>
    <row r="269" spans="2:3" ht="20.25">
      <c r="B269" s="113"/>
      <c r="C269" s="113"/>
    </row>
    <row r="270" spans="2:3" ht="20.25">
      <c r="B270" s="113"/>
      <c r="C270" s="113"/>
    </row>
    <row r="271" spans="2:3" ht="20.25">
      <c r="B271" s="113"/>
      <c r="C271" s="113"/>
    </row>
    <row r="272" spans="2:3" ht="20.25">
      <c r="B272" s="113"/>
      <c r="C272" s="113"/>
    </row>
    <row r="273" spans="2:3" ht="20.25">
      <c r="B273" s="113"/>
      <c r="C273" s="113"/>
    </row>
    <row r="274" spans="2:3" ht="20.25">
      <c r="B274" s="113"/>
      <c r="C274" s="113"/>
    </row>
    <row r="275" spans="2:3" ht="20.25">
      <c r="B275" s="113"/>
      <c r="C275" s="113"/>
    </row>
    <row r="276" spans="2:3" ht="20.25">
      <c r="B276" s="113"/>
      <c r="C276" s="113"/>
    </row>
    <row r="277" spans="2:3" ht="20.25">
      <c r="B277" s="113"/>
      <c r="C277" s="113"/>
    </row>
    <row r="278" spans="2:3" ht="20.25">
      <c r="B278" s="113"/>
      <c r="C278" s="113"/>
    </row>
    <row r="279" spans="2:3" ht="20.25">
      <c r="B279" s="113"/>
      <c r="C279" s="113"/>
    </row>
    <row r="280" spans="2:3" ht="20.25">
      <c r="B280" s="113"/>
      <c r="C280" s="113"/>
    </row>
    <row r="281" spans="2:3" ht="20.25">
      <c r="B281" s="113"/>
      <c r="C281" s="113"/>
    </row>
    <row r="282" spans="2:3" ht="20.25">
      <c r="B282" s="113"/>
      <c r="C282" s="113"/>
    </row>
    <row r="283" spans="2:3" ht="20.25">
      <c r="B283" s="113"/>
      <c r="C283" s="113"/>
    </row>
    <row r="284" spans="2:3" ht="20.25">
      <c r="B284" s="113"/>
      <c r="C284" s="113"/>
    </row>
    <row r="285" spans="2:3" ht="20.25">
      <c r="B285" s="113"/>
      <c r="C285" s="113"/>
    </row>
    <row r="286" spans="2:3" ht="20.25">
      <c r="B286" s="113"/>
      <c r="C286" s="113"/>
    </row>
    <row r="287" spans="2:3" ht="20.25">
      <c r="B287" s="113"/>
      <c r="C287" s="113"/>
    </row>
    <row r="288" spans="2:3" ht="20.25">
      <c r="B288" s="113"/>
      <c r="C288" s="113"/>
    </row>
    <row r="289" spans="2:3" ht="20.25">
      <c r="B289" s="113"/>
      <c r="C289" s="113"/>
    </row>
    <row r="290" spans="2:3" ht="20.25">
      <c r="B290" s="113"/>
      <c r="C290" s="113"/>
    </row>
    <row r="291" spans="2:3" ht="20.25">
      <c r="B291" s="113"/>
      <c r="C291" s="113"/>
    </row>
    <row r="292" spans="2:3" ht="20.25">
      <c r="B292" s="113"/>
      <c r="C292" s="113"/>
    </row>
    <row r="293" spans="2:3" ht="20.25">
      <c r="B293" s="113"/>
      <c r="C293" s="113"/>
    </row>
    <row r="294" spans="2:3" ht="20.25">
      <c r="B294" s="113"/>
      <c r="C294" s="113"/>
    </row>
    <row r="295" spans="2:3" ht="20.25">
      <c r="B295" s="113"/>
      <c r="C295" s="113"/>
    </row>
    <row r="296" spans="2:3" ht="20.25">
      <c r="B296" s="113"/>
      <c r="C296" s="113"/>
    </row>
    <row r="297" spans="2:3" ht="20.25">
      <c r="B297" s="113"/>
      <c r="C297" s="113"/>
    </row>
    <row r="298" spans="2:3" ht="20.25">
      <c r="B298" s="113"/>
      <c r="C298" s="113"/>
    </row>
    <row r="299" spans="2:3" ht="20.25">
      <c r="B299" s="113"/>
      <c r="C299" s="113"/>
    </row>
    <row r="300" spans="2:3" ht="20.25">
      <c r="B300" s="113"/>
      <c r="C300" s="113"/>
    </row>
    <row r="301" spans="2:3" ht="20.25">
      <c r="B301" s="113"/>
      <c r="C301" s="113"/>
    </row>
    <row r="302" spans="2:3" ht="20.25">
      <c r="B302" s="113"/>
      <c r="C302" s="113"/>
    </row>
    <row r="303" spans="2:3" ht="20.25">
      <c r="B303" s="113"/>
      <c r="C303" s="113"/>
    </row>
    <row r="304" spans="2:3" ht="20.25">
      <c r="B304" s="113"/>
      <c r="C304" s="113"/>
    </row>
    <row r="305" spans="2:3" ht="20.25">
      <c r="B305" s="113"/>
      <c r="C305" s="113"/>
    </row>
    <row r="306" spans="2:3" ht="20.25">
      <c r="B306" s="113"/>
      <c r="C306" s="113"/>
    </row>
    <row r="307" spans="2:3" ht="20.25">
      <c r="B307" s="113"/>
      <c r="C307" s="113"/>
    </row>
    <row r="308" spans="2:3" ht="20.25">
      <c r="B308" s="113"/>
      <c r="C308" s="113"/>
    </row>
    <row r="309" spans="2:3" ht="20.25">
      <c r="B309" s="113"/>
      <c r="C309" s="113"/>
    </row>
    <row r="310" spans="2:3" ht="20.25">
      <c r="B310" s="113"/>
      <c r="C310" s="113"/>
    </row>
    <row r="311" spans="2:3" ht="20.25">
      <c r="B311" s="113"/>
      <c r="C311" s="113"/>
    </row>
    <row r="312" spans="2:3" ht="20.25">
      <c r="B312" s="113"/>
      <c r="C312" s="113"/>
    </row>
    <row r="313" spans="2:3" ht="20.25">
      <c r="B313" s="113"/>
      <c r="C313" s="113"/>
    </row>
    <row r="314" spans="2:3" ht="20.25">
      <c r="B314" s="113"/>
      <c r="C314" s="113"/>
    </row>
    <row r="315" spans="2:3" ht="20.25">
      <c r="B315" s="113"/>
      <c r="C315" s="113"/>
    </row>
    <row r="316" spans="2:3" ht="20.25">
      <c r="B316" s="113"/>
      <c r="C316" s="113"/>
    </row>
    <row r="317" spans="2:3" ht="20.25">
      <c r="B317" s="113"/>
      <c r="C317" s="113"/>
    </row>
    <row r="318" spans="2:3" ht="20.25">
      <c r="B318" s="113"/>
      <c r="C318" s="113"/>
    </row>
    <row r="319" spans="2:3" ht="20.25">
      <c r="B319" s="113"/>
      <c r="C319" s="113"/>
    </row>
    <row r="320" spans="2:3" ht="20.25">
      <c r="B320" s="113"/>
      <c r="C320" s="113"/>
    </row>
    <row r="321" spans="2:3" ht="20.25">
      <c r="B321" s="113"/>
      <c r="C321" s="113"/>
    </row>
    <row r="322" spans="2:3" ht="20.25">
      <c r="B322" s="113"/>
      <c r="C322" s="113"/>
    </row>
    <row r="323" spans="2:3" ht="20.25">
      <c r="B323" s="113"/>
      <c r="C323" s="113"/>
    </row>
    <row r="324" spans="2:3" ht="20.25">
      <c r="B324" s="113"/>
      <c r="C324" s="113"/>
    </row>
    <row r="325" spans="2:3" ht="20.25">
      <c r="B325" s="113"/>
      <c r="C325" s="113"/>
    </row>
    <row r="326" spans="2:3" ht="20.25">
      <c r="B326" s="113"/>
      <c r="C326" s="113"/>
    </row>
    <row r="327" spans="2:3" ht="20.25">
      <c r="B327" s="113"/>
      <c r="C327" s="113"/>
    </row>
    <row r="328" spans="2:3" ht="20.25">
      <c r="B328" s="113"/>
      <c r="C328" s="113"/>
    </row>
    <row r="329" spans="2:3" ht="20.25">
      <c r="B329" s="113"/>
      <c r="C329" s="113"/>
    </row>
    <row r="330" spans="2:3" ht="20.25">
      <c r="B330" s="113"/>
      <c r="C330" s="113"/>
    </row>
    <row r="331" spans="2:3" ht="20.25">
      <c r="B331" s="113"/>
      <c r="C331" s="113"/>
    </row>
    <row r="332" spans="2:3" ht="20.25">
      <c r="B332" s="113"/>
      <c r="C332" s="113"/>
    </row>
    <row r="333" spans="2:3" ht="20.25">
      <c r="B333" s="113"/>
      <c r="C333" s="113"/>
    </row>
    <row r="334" spans="2:3" ht="20.25">
      <c r="B334" s="113"/>
      <c r="C334" s="113"/>
    </row>
    <row r="335" spans="2:3" ht="20.25">
      <c r="B335" s="113"/>
      <c r="C335" s="113"/>
    </row>
    <row r="336" spans="2:3" ht="20.25">
      <c r="B336" s="113"/>
      <c r="C336" s="113"/>
    </row>
    <row r="337" spans="2:3" ht="20.25">
      <c r="B337" s="113"/>
      <c r="C337" s="113"/>
    </row>
    <row r="338" spans="2:3" ht="20.25">
      <c r="B338" s="113"/>
      <c r="C338" s="113"/>
    </row>
    <row r="339" spans="2:3" ht="20.25">
      <c r="B339" s="113"/>
      <c r="C339" s="113"/>
    </row>
    <row r="340" spans="2:3" ht="20.25">
      <c r="B340" s="113"/>
      <c r="C340" s="113"/>
    </row>
    <row r="341" spans="2:3" ht="20.25">
      <c r="B341" s="113"/>
      <c r="C341" s="113"/>
    </row>
    <row r="342" spans="2:3" ht="20.25">
      <c r="B342" s="113"/>
      <c r="C342" s="113"/>
    </row>
    <row r="343" spans="2:3" ht="20.25">
      <c r="B343" s="113"/>
      <c r="C343" s="113"/>
    </row>
    <row r="344" spans="2:3" ht="20.25">
      <c r="B344" s="113"/>
      <c r="C344" s="113"/>
    </row>
    <row r="345" spans="2:3" ht="20.25">
      <c r="B345" s="113"/>
      <c r="C345" s="113"/>
    </row>
    <row r="346" spans="2:3" ht="20.25">
      <c r="B346" s="113"/>
      <c r="C346" s="113"/>
    </row>
    <row r="347" spans="2:3" ht="20.25">
      <c r="B347" s="113"/>
      <c r="C347" s="113"/>
    </row>
    <row r="348" spans="2:3" ht="20.25">
      <c r="B348" s="113"/>
      <c r="C348" s="113"/>
    </row>
    <row r="349" spans="2:3" ht="20.25">
      <c r="B349" s="113"/>
      <c r="C349" s="113"/>
    </row>
    <row r="350" spans="2:3" ht="20.25">
      <c r="B350" s="113"/>
      <c r="C350" s="113"/>
    </row>
    <row r="351" spans="2:3" ht="20.25">
      <c r="B351" s="113"/>
      <c r="C351" s="113"/>
    </row>
    <row r="352" spans="2:3" ht="20.25">
      <c r="B352" s="113"/>
      <c r="C352" s="113"/>
    </row>
    <row r="353" spans="2:3" ht="20.25">
      <c r="B353" s="113"/>
      <c r="C353" s="113"/>
    </row>
    <row r="354" spans="2:3" ht="20.25">
      <c r="B354" s="113"/>
      <c r="C354" s="113"/>
    </row>
    <row r="355" spans="2:3" ht="20.25">
      <c r="B355" s="113"/>
      <c r="C355" s="113"/>
    </row>
    <row r="356" spans="2:3" ht="20.25">
      <c r="B356" s="113"/>
      <c r="C356" s="113"/>
    </row>
    <row r="357" spans="2:3" ht="20.25">
      <c r="B357" s="113"/>
      <c r="C357" s="113"/>
    </row>
    <row r="358" spans="2:3" ht="20.25">
      <c r="B358" s="113"/>
      <c r="C358" s="113"/>
    </row>
    <row r="359" spans="2:3" ht="20.25">
      <c r="B359" s="113"/>
      <c r="C359" s="113"/>
    </row>
    <row r="360" spans="2:3" ht="20.25">
      <c r="B360" s="113"/>
      <c r="C360" s="113"/>
    </row>
    <row r="361" spans="2:3" ht="20.25">
      <c r="B361" s="113"/>
      <c r="C361" s="113"/>
    </row>
    <row r="362" spans="2:3" ht="20.25">
      <c r="B362" s="113"/>
      <c r="C362" s="113"/>
    </row>
    <row r="363" spans="2:3" ht="20.25">
      <c r="B363" s="113"/>
      <c r="C363" s="113"/>
    </row>
    <row r="364" spans="2:3" ht="20.25">
      <c r="B364" s="113"/>
      <c r="C364" s="113"/>
    </row>
    <row r="365" spans="2:3" ht="20.25">
      <c r="B365" s="113"/>
      <c r="C365" s="113"/>
    </row>
    <row r="366" spans="2:3" ht="20.25">
      <c r="B366" s="113"/>
      <c r="C366" s="113"/>
    </row>
    <row r="367" spans="2:3" ht="20.25">
      <c r="B367" s="113"/>
      <c r="C367" s="113"/>
    </row>
    <row r="368" spans="2:3" ht="20.25">
      <c r="B368" s="113"/>
      <c r="C368" s="113"/>
    </row>
    <row r="369" spans="2:3" ht="20.25">
      <c r="B369" s="113"/>
      <c r="C369" s="113"/>
    </row>
    <row r="370" spans="2:3" ht="20.25">
      <c r="B370" s="113"/>
      <c r="C370" s="113"/>
    </row>
    <row r="371" spans="2:3" ht="20.25">
      <c r="B371" s="113"/>
      <c r="C371" s="113"/>
    </row>
    <row r="372" spans="2:3" ht="20.25">
      <c r="B372" s="113"/>
      <c r="C372" s="113"/>
    </row>
    <row r="373" spans="2:3" ht="20.25">
      <c r="B373" s="113"/>
      <c r="C373" s="113"/>
    </row>
    <row r="374" spans="2:3" ht="20.25">
      <c r="B374" s="113"/>
      <c r="C374" s="113"/>
    </row>
    <row r="375" spans="2:3" ht="20.25">
      <c r="B375" s="113"/>
      <c r="C375" s="113"/>
    </row>
    <row r="376" spans="2:3" ht="20.25">
      <c r="B376" s="113"/>
      <c r="C376" s="113"/>
    </row>
    <row r="377" spans="2:3" ht="20.25">
      <c r="B377" s="113"/>
      <c r="C377" s="113"/>
    </row>
    <row r="378" spans="2:3" ht="20.25">
      <c r="B378" s="113"/>
      <c r="C378" s="113"/>
    </row>
    <row r="379" spans="2:3" ht="20.25">
      <c r="B379" s="113"/>
      <c r="C379" s="113"/>
    </row>
    <row r="380" spans="2:3" ht="20.25">
      <c r="B380" s="113"/>
      <c r="C380" s="113"/>
    </row>
    <row r="381" spans="2:3" ht="20.25">
      <c r="B381" s="113"/>
      <c r="C381" s="113"/>
    </row>
    <row r="382" spans="2:3" ht="20.25">
      <c r="B382" s="113"/>
      <c r="C382" s="113"/>
    </row>
    <row r="383" spans="2:3" ht="20.25">
      <c r="B383" s="113"/>
      <c r="C383" s="113"/>
    </row>
    <row r="384" spans="2:3" ht="20.25">
      <c r="B384" s="113"/>
      <c r="C384" s="113"/>
    </row>
    <row r="385" spans="2:3" ht="20.25">
      <c r="B385" s="113"/>
      <c r="C385" s="113"/>
    </row>
    <row r="386" spans="2:3" ht="20.25">
      <c r="B386" s="113"/>
      <c r="C386" s="113"/>
    </row>
    <row r="387" spans="2:3" ht="20.25">
      <c r="B387" s="113"/>
      <c r="C387" s="113"/>
    </row>
    <row r="388" spans="2:3" ht="20.25">
      <c r="B388" s="113"/>
      <c r="C388" s="113"/>
    </row>
    <row r="389" spans="2:3" ht="20.25">
      <c r="B389" s="113"/>
      <c r="C389" s="113"/>
    </row>
    <row r="390" spans="2:3" ht="20.25">
      <c r="B390" s="113"/>
      <c r="C390" s="113"/>
    </row>
    <row r="391" spans="2:3" ht="20.25">
      <c r="B391" s="113"/>
      <c r="C391" s="113"/>
    </row>
    <row r="392" spans="2:3" ht="20.25">
      <c r="B392" s="113"/>
      <c r="C392" s="113"/>
    </row>
    <row r="393" spans="2:3" ht="20.25">
      <c r="B393" s="113"/>
      <c r="C393" s="113"/>
    </row>
    <row r="394" spans="2:3" ht="20.25">
      <c r="B394" s="113"/>
      <c r="C394" s="113"/>
    </row>
    <row r="395" spans="2:3" ht="20.25">
      <c r="B395" s="113"/>
      <c r="C395" s="113"/>
    </row>
    <row r="396" spans="2:3" ht="20.25">
      <c r="B396" s="113"/>
      <c r="C396" s="113"/>
    </row>
    <row r="397" spans="2:3" ht="20.25">
      <c r="B397" s="113"/>
      <c r="C397" s="113"/>
    </row>
    <row r="398" spans="2:3" ht="20.25">
      <c r="B398" s="113"/>
      <c r="C398" s="113"/>
    </row>
    <row r="399" spans="2:3" ht="20.25">
      <c r="B399" s="113"/>
      <c r="C399" s="113"/>
    </row>
    <row r="400" spans="2:3" ht="20.25">
      <c r="B400" s="113"/>
      <c r="C400" s="113"/>
    </row>
    <row r="401" spans="2:3" ht="20.25">
      <c r="B401" s="113"/>
      <c r="C401" s="113"/>
    </row>
    <row r="402" spans="2:3" ht="20.25">
      <c r="B402" s="113"/>
      <c r="C402" s="113"/>
    </row>
    <row r="403" spans="2:3" ht="20.25">
      <c r="B403" s="113"/>
      <c r="C403" s="113"/>
    </row>
    <row r="404" spans="2:3" ht="20.25">
      <c r="B404" s="113"/>
      <c r="C404" s="113"/>
    </row>
    <row r="405" spans="2:3" ht="20.25">
      <c r="B405" s="113"/>
      <c r="C405" s="113"/>
    </row>
    <row r="406" spans="2:3" ht="20.25">
      <c r="B406" s="113"/>
      <c r="C406" s="113"/>
    </row>
    <row r="407" spans="2:3" ht="20.25">
      <c r="B407" s="113"/>
      <c r="C407" s="113"/>
    </row>
    <row r="408" spans="2:3" ht="20.25">
      <c r="B408" s="113"/>
      <c r="C408" s="113"/>
    </row>
    <row r="409" spans="2:3" ht="20.25">
      <c r="B409" s="113"/>
      <c r="C409" s="113"/>
    </row>
    <row r="410" spans="2:3" ht="20.25">
      <c r="B410" s="113"/>
      <c r="C410" s="113"/>
    </row>
    <row r="411" spans="2:3" ht="20.25">
      <c r="B411" s="113"/>
      <c r="C411" s="113"/>
    </row>
    <row r="412" spans="2:3" ht="20.25">
      <c r="B412" s="113"/>
      <c r="C412" s="113"/>
    </row>
    <row r="413" spans="2:3" ht="20.25">
      <c r="B413" s="113"/>
      <c r="C413" s="113"/>
    </row>
    <row r="414" spans="2:3" ht="20.25">
      <c r="B414" s="113"/>
      <c r="C414" s="113"/>
    </row>
    <row r="415" spans="2:3" ht="20.25">
      <c r="B415" s="113"/>
      <c r="C415" s="113"/>
    </row>
    <row r="416" spans="2:3" ht="20.25">
      <c r="B416" s="113"/>
      <c r="C416" s="113"/>
    </row>
    <row r="417" spans="2:3" ht="20.25">
      <c r="B417" s="113"/>
      <c r="C417" s="113"/>
    </row>
    <row r="418" spans="2:3" ht="20.25">
      <c r="B418" s="113"/>
      <c r="C418" s="113"/>
    </row>
    <row r="419" spans="2:3" ht="20.25">
      <c r="B419" s="113"/>
      <c r="C419" s="113"/>
    </row>
    <row r="420" spans="2:3" ht="20.25">
      <c r="B420" s="113"/>
      <c r="C420" s="113"/>
    </row>
    <row r="421" spans="2:3" ht="20.25">
      <c r="B421" s="113"/>
      <c r="C421" s="113"/>
    </row>
    <row r="422" spans="2:3" ht="20.25">
      <c r="B422" s="113"/>
      <c r="C422" s="113"/>
    </row>
    <row r="423" spans="2:3" ht="20.25">
      <c r="B423" s="113"/>
      <c r="C423" s="113"/>
    </row>
    <row r="424" spans="2:3" ht="20.25">
      <c r="B424" s="113"/>
      <c r="C424" s="113"/>
    </row>
    <row r="425" spans="2:3" ht="20.25">
      <c r="B425" s="113"/>
      <c r="C425" s="113"/>
    </row>
    <row r="426" spans="2:3" ht="20.25">
      <c r="B426" s="113"/>
      <c r="C426" s="113"/>
    </row>
    <row r="427" spans="2:3" ht="20.25">
      <c r="B427" s="113"/>
      <c r="C427" s="113"/>
    </row>
    <row r="428" spans="2:3" ht="20.25">
      <c r="B428" s="113"/>
      <c r="C428" s="113"/>
    </row>
    <row r="429" spans="2:3" ht="20.25">
      <c r="B429" s="113"/>
      <c r="C429" s="113"/>
    </row>
    <row r="430" spans="2:3" ht="20.25">
      <c r="B430" s="113"/>
      <c r="C430" s="113"/>
    </row>
    <row r="431" spans="2:3" ht="20.25">
      <c r="B431" s="113"/>
      <c r="C431" s="113"/>
    </row>
    <row r="432" spans="2:3" ht="20.25">
      <c r="B432" s="113"/>
      <c r="C432" s="113"/>
    </row>
    <row r="433" spans="2:3" ht="20.25">
      <c r="B433" s="113"/>
      <c r="C433" s="113"/>
    </row>
    <row r="434" spans="2:3" ht="20.25">
      <c r="B434" s="113"/>
      <c r="C434" s="113"/>
    </row>
    <row r="435" spans="2:3" ht="20.25">
      <c r="B435" s="113"/>
      <c r="C435" s="113"/>
    </row>
    <row r="436" spans="2:3" ht="20.25">
      <c r="B436" s="113"/>
      <c r="C436" s="113"/>
    </row>
    <row r="437" spans="2:3" ht="20.25">
      <c r="B437" s="113"/>
      <c r="C437" s="113"/>
    </row>
    <row r="438" spans="2:3" ht="20.25">
      <c r="B438" s="113"/>
      <c r="C438" s="113"/>
    </row>
    <row r="439" spans="2:3" ht="20.25">
      <c r="B439" s="113"/>
      <c r="C439" s="113"/>
    </row>
    <row r="440" spans="2:3" ht="20.25">
      <c r="B440" s="113"/>
      <c r="C440" s="113"/>
    </row>
    <row r="441" spans="2:3" ht="20.25">
      <c r="B441" s="113"/>
      <c r="C441" s="113"/>
    </row>
    <row r="442" spans="2:3" ht="20.25">
      <c r="B442" s="113"/>
      <c r="C442" s="113"/>
    </row>
    <row r="443" spans="2:3" ht="20.25">
      <c r="B443" s="113"/>
      <c r="C443" s="113"/>
    </row>
    <row r="444" spans="2:3" ht="20.25">
      <c r="B444" s="113"/>
      <c r="C444" s="113"/>
    </row>
    <row r="445" spans="2:3" ht="20.25">
      <c r="B445" s="113"/>
      <c r="C445" s="113"/>
    </row>
    <row r="446" spans="2:3" ht="20.25">
      <c r="B446" s="113"/>
      <c r="C446" s="113"/>
    </row>
    <row r="447" spans="2:3" ht="20.25">
      <c r="B447" s="113"/>
      <c r="C447" s="113"/>
    </row>
    <row r="448" spans="2:3" ht="20.25">
      <c r="B448" s="113"/>
      <c r="C448" s="113"/>
    </row>
    <row r="449" spans="2:3" ht="20.25">
      <c r="B449" s="113"/>
      <c r="C449" s="113"/>
    </row>
    <row r="450" spans="2:3" ht="20.25">
      <c r="B450" s="113"/>
      <c r="C450" s="113"/>
    </row>
    <row r="451" spans="2:3" ht="20.25">
      <c r="B451" s="113"/>
      <c r="C451" s="113"/>
    </row>
    <row r="452" spans="2:3" ht="20.25">
      <c r="B452" s="113"/>
      <c r="C452" s="113"/>
    </row>
    <row r="453" spans="2:3" ht="20.25">
      <c r="B453" s="113"/>
      <c r="C453" s="113"/>
    </row>
    <row r="454" spans="2:3" ht="20.25">
      <c r="B454" s="113"/>
      <c r="C454" s="113"/>
    </row>
    <row r="455" spans="2:3" ht="20.25">
      <c r="B455" s="113"/>
      <c r="C455" s="113"/>
    </row>
    <row r="456" spans="2:3" ht="20.25">
      <c r="B456" s="113"/>
      <c r="C456" s="113"/>
    </row>
    <row r="457" spans="2:3" ht="20.25">
      <c r="B457" s="113"/>
      <c r="C457" s="113"/>
    </row>
    <row r="458" spans="2:3" ht="20.25">
      <c r="B458" s="113"/>
      <c r="C458" s="113"/>
    </row>
    <row r="459" spans="2:3" ht="20.25">
      <c r="B459" s="113"/>
      <c r="C459" s="113"/>
    </row>
    <row r="460" spans="2:3" ht="20.25">
      <c r="B460" s="113"/>
      <c r="C460" s="113"/>
    </row>
    <row r="461" spans="2:3" ht="20.25">
      <c r="B461" s="113"/>
      <c r="C461" s="113"/>
    </row>
    <row r="462" spans="2:3" ht="20.25">
      <c r="B462" s="113"/>
      <c r="C462" s="113"/>
    </row>
    <row r="463" spans="2:3" ht="20.25">
      <c r="B463" s="113"/>
      <c r="C463" s="113"/>
    </row>
    <row r="464" spans="2:3" ht="20.25">
      <c r="B464" s="113"/>
      <c r="C464" s="113"/>
    </row>
    <row r="465" spans="2:3" ht="20.25">
      <c r="B465" s="113"/>
      <c r="C465" s="113"/>
    </row>
    <row r="466" spans="2:3" ht="20.25">
      <c r="B466" s="113"/>
      <c r="C466" s="113"/>
    </row>
    <row r="467" spans="2:3" ht="20.25">
      <c r="B467" s="113"/>
      <c r="C467" s="113"/>
    </row>
    <row r="468" spans="2:3" ht="20.25">
      <c r="B468" s="113"/>
      <c r="C468" s="113"/>
    </row>
    <row r="469" spans="2:3" ht="20.25">
      <c r="B469" s="113"/>
      <c r="C469" s="113"/>
    </row>
    <row r="470" spans="2:3" ht="20.25">
      <c r="B470" s="113"/>
      <c r="C470" s="113"/>
    </row>
    <row r="471" spans="2:3" ht="20.25">
      <c r="B471" s="113"/>
      <c r="C471" s="113"/>
    </row>
    <row r="472" spans="2:3" ht="20.25">
      <c r="B472" s="113"/>
      <c r="C472" s="113"/>
    </row>
    <row r="473" spans="2:3" ht="20.25">
      <c r="B473" s="113"/>
      <c r="C473" s="113"/>
    </row>
    <row r="474" spans="2:3" ht="20.25">
      <c r="B474" s="113"/>
      <c r="C474" s="113"/>
    </row>
    <row r="475" spans="2:3" ht="20.25">
      <c r="B475" s="113"/>
      <c r="C475" s="113"/>
    </row>
    <row r="476" spans="2:3" ht="20.25">
      <c r="B476" s="113"/>
      <c r="C476" s="113"/>
    </row>
    <row r="477" spans="2:3" ht="20.25">
      <c r="B477" s="113"/>
      <c r="C477" s="113"/>
    </row>
    <row r="478" spans="2:3" ht="20.25">
      <c r="B478" s="113"/>
      <c r="C478" s="113"/>
    </row>
    <row r="479" spans="2:3" ht="20.25">
      <c r="B479" s="113"/>
      <c r="C479" s="113"/>
    </row>
    <row r="480" spans="2:3" ht="20.25">
      <c r="B480" s="113"/>
      <c r="C480" s="113"/>
    </row>
    <row r="481" spans="2:3" ht="20.25">
      <c r="B481" s="113"/>
      <c r="C481" s="113"/>
    </row>
    <row r="482" spans="2:3" ht="20.25">
      <c r="B482" s="113"/>
      <c r="C482" s="113"/>
    </row>
    <row r="483" spans="2:3" ht="20.25">
      <c r="B483" s="113"/>
      <c r="C483" s="113"/>
    </row>
    <row r="484" spans="2:3" ht="20.25">
      <c r="B484" s="113"/>
      <c r="C484" s="113"/>
    </row>
    <row r="485" spans="2:3" ht="20.25">
      <c r="B485" s="113"/>
      <c r="C485" s="113"/>
    </row>
    <row r="486" spans="2:3" ht="20.25">
      <c r="B486" s="113"/>
      <c r="C486" s="113"/>
    </row>
    <row r="487" spans="2:3" ht="20.25">
      <c r="B487" s="113"/>
      <c r="C487" s="113"/>
    </row>
    <row r="488" spans="2:3" ht="20.25">
      <c r="B488" s="113"/>
      <c r="C488" s="113"/>
    </row>
    <row r="489" spans="2:3" ht="20.25">
      <c r="B489" s="113"/>
      <c r="C489" s="113"/>
    </row>
    <row r="490" spans="2:3" ht="20.25">
      <c r="B490" s="113"/>
      <c r="C490" s="113"/>
    </row>
    <row r="491" spans="2:3" ht="20.25">
      <c r="B491" s="113"/>
      <c r="C491" s="113"/>
    </row>
    <row r="492" spans="2:3" ht="20.25">
      <c r="B492" s="113"/>
      <c r="C492" s="113"/>
    </row>
    <row r="493" spans="2:3" ht="20.25">
      <c r="B493" s="113"/>
      <c r="C493" s="113"/>
    </row>
    <row r="494" spans="2:3" ht="20.25">
      <c r="B494" s="113"/>
      <c r="C494" s="113"/>
    </row>
    <row r="495" spans="2:3" ht="20.25">
      <c r="B495" s="113"/>
      <c r="C495" s="113"/>
    </row>
    <row r="496" spans="2:3" ht="20.25">
      <c r="B496" s="113"/>
      <c r="C496" s="113"/>
    </row>
    <row r="497" spans="2:3" ht="20.25">
      <c r="B497" s="113"/>
      <c r="C497" s="113"/>
    </row>
    <row r="498" spans="2:3" ht="20.25">
      <c r="B498" s="113"/>
      <c r="C498" s="113"/>
    </row>
    <row r="499" spans="2:3" ht="20.25">
      <c r="B499" s="113"/>
      <c r="C499" s="113"/>
    </row>
    <row r="500" spans="2:3" ht="20.25">
      <c r="B500" s="113"/>
      <c r="C500" s="113"/>
    </row>
    <row r="501" spans="2:3" ht="20.25">
      <c r="B501" s="113"/>
      <c r="C501" s="113"/>
    </row>
    <row r="502" spans="2:3" ht="20.25">
      <c r="B502" s="113"/>
      <c r="C502" s="113"/>
    </row>
    <row r="503" spans="2:3" ht="20.25">
      <c r="B503" s="113"/>
      <c r="C503" s="113"/>
    </row>
    <row r="504" spans="2:3" ht="20.25">
      <c r="B504" s="113"/>
      <c r="C504" s="113"/>
    </row>
    <row r="505" spans="2:3" ht="20.25">
      <c r="B505" s="113"/>
      <c r="C505" s="113"/>
    </row>
    <row r="506" spans="2:3" ht="20.25">
      <c r="B506" s="113"/>
      <c r="C506" s="113"/>
    </row>
    <row r="507" spans="2:3" ht="20.25">
      <c r="B507" s="113"/>
      <c r="C507" s="113"/>
    </row>
    <row r="508" spans="2:3" ht="20.25">
      <c r="B508" s="113"/>
      <c r="C508" s="113"/>
    </row>
    <row r="509" spans="2:3" ht="20.25">
      <c r="B509" s="113"/>
      <c r="C509" s="113"/>
    </row>
    <row r="510" spans="2:3" ht="20.25">
      <c r="B510" s="113"/>
      <c r="C510" s="113"/>
    </row>
    <row r="511" spans="2:3" ht="20.25">
      <c r="B511" s="113"/>
      <c r="C511" s="113"/>
    </row>
    <row r="512" spans="2:3" ht="20.25">
      <c r="B512" s="113"/>
      <c r="C512" s="113"/>
    </row>
    <row r="513" spans="2:3" ht="20.25">
      <c r="B513" s="113"/>
      <c r="C513" s="113"/>
    </row>
    <row r="514" spans="2:3" ht="20.25">
      <c r="B514" s="113"/>
      <c r="C514" s="113"/>
    </row>
    <row r="515" spans="2:3" ht="20.25">
      <c r="B515" s="113"/>
      <c r="C515" s="113"/>
    </row>
    <row r="516" spans="2:3" ht="20.25">
      <c r="B516" s="113"/>
      <c r="C516" s="113"/>
    </row>
    <row r="517" spans="2:3" ht="20.25">
      <c r="B517" s="113"/>
      <c r="C517" s="113"/>
    </row>
    <row r="518" spans="2:3" ht="20.25">
      <c r="B518" s="113"/>
      <c r="C518" s="113"/>
    </row>
    <row r="519" spans="2:3" ht="20.25">
      <c r="B519" s="113"/>
      <c r="C519" s="113"/>
    </row>
    <row r="520" spans="2:3" ht="20.25">
      <c r="B520" s="113"/>
      <c r="C520" s="113"/>
    </row>
    <row r="521" spans="2:3" ht="20.25">
      <c r="B521" s="113"/>
      <c r="C521" s="113"/>
    </row>
    <row r="522" spans="2:3" ht="20.25">
      <c r="B522" s="113"/>
      <c r="C522" s="113"/>
    </row>
    <row r="523" spans="2:3" ht="20.25">
      <c r="B523" s="113"/>
      <c r="C523" s="113"/>
    </row>
    <row r="524" spans="2:3" ht="20.25">
      <c r="B524" s="113"/>
      <c r="C524" s="113"/>
    </row>
    <row r="525" spans="2:3" ht="20.25">
      <c r="B525" s="113"/>
      <c r="C525" s="113"/>
    </row>
    <row r="526" spans="2:3" ht="20.25">
      <c r="B526" s="113"/>
      <c r="C526" s="113"/>
    </row>
    <row r="527" spans="2:3" ht="20.25">
      <c r="B527" s="113"/>
      <c r="C527" s="113"/>
    </row>
    <row r="528" spans="2:3" ht="20.25">
      <c r="B528" s="113"/>
      <c r="C528" s="113"/>
    </row>
    <row r="529" spans="2:3" ht="20.25">
      <c r="B529" s="113"/>
      <c r="C529" s="113"/>
    </row>
    <row r="530" spans="2:3" ht="20.25">
      <c r="B530" s="113"/>
      <c r="C530" s="113"/>
    </row>
    <row r="531" spans="2:3" ht="20.25">
      <c r="B531" s="113"/>
      <c r="C531" s="113"/>
    </row>
    <row r="532" spans="2:3" ht="20.25">
      <c r="B532" s="113"/>
      <c r="C532" s="113"/>
    </row>
    <row r="533" spans="2:3" ht="20.25">
      <c r="B533" s="113"/>
      <c r="C533" s="113"/>
    </row>
    <row r="534" spans="2:3" ht="20.25">
      <c r="B534" s="113"/>
      <c r="C534" s="113"/>
    </row>
    <row r="535" spans="2:3" ht="20.25">
      <c r="B535" s="113"/>
      <c r="C535" s="113"/>
    </row>
    <row r="536" spans="2:3" ht="20.25">
      <c r="B536" s="113"/>
      <c r="C536" s="113"/>
    </row>
    <row r="537" spans="2:3" ht="20.25">
      <c r="B537" s="113"/>
      <c r="C537" s="113"/>
    </row>
    <row r="538" spans="2:3" ht="20.25">
      <c r="B538" s="113"/>
      <c r="C538" s="113"/>
    </row>
    <row r="539" spans="2:3" ht="20.25">
      <c r="B539" s="113"/>
      <c r="C539" s="113"/>
    </row>
    <row r="540" spans="2:3" ht="20.25">
      <c r="B540" s="113"/>
      <c r="C540" s="113"/>
    </row>
    <row r="541" spans="2:3" ht="20.25">
      <c r="B541" s="113"/>
      <c r="C541" s="113"/>
    </row>
    <row r="542" spans="2:3" ht="20.25">
      <c r="B542" s="113"/>
      <c r="C542" s="113"/>
    </row>
    <row r="543" spans="2:3" ht="20.25">
      <c r="B543" s="113"/>
      <c r="C543" s="113"/>
    </row>
    <row r="544" spans="2:3" ht="20.25">
      <c r="B544" s="113"/>
      <c r="C544" s="113"/>
    </row>
    <row r="545" spans="2:3" ht="20.25">
      <c r="B545" s="113"/>
      <c r="C545" s="113"/>
    </row>
    <row r="546" spans="2:3" ht="20.25">
      <c r="B546" s="113"/>
      <c r="C546" s="113"/>
    </row>
    <row r="547" spans="2:3" ht="20.25">
      <c r="B547" s="113"/>
      <c r="C547" s="113"/>
    </row>
    <row r="548" spans="2:3" ht="20.25">
      <c r="B548" s="113"/>
      <c r="C548" s="113"/>
    </row>
    <row r="549" spans="2:3" ht="20.25">
      <c r="B549" s="113"/>
      <c r="C549" s="113"/>
    </row>
    <row r="550" spans="2:3" ht="20.25">
      <c r="B550" s="113"/>
      <c r="C550" s="113"/>
    </row>
    <row r="551" spans="2:3" ht="20.25">
      <c r="B551" s="113"/>
      <c r="C551" s="113"/>
    </row>
    <row r="552" spans="2:3" ht="20.25">
      <c r="B552" s="113"/>
      <c r="C552" s="113"/>
    </row>
    <row r="553" spans="2:3" ht="20.25">
      <c r="B553" s="113"/>
      <c r="C553" s="113"/>
    </row>
    <row r="554" spans="2:3" ht="20.25">
      <c r="B554" s="113"/>
      <c r="C554" s="113"/>
    </row>
    <row r="555" spans="2:3" ht="20.25">
      <c r="B555" s="113"/>
      <c r="C555" s="113"/>
    </row>
    <row r="556" spans="2:3" ht="20.25">
      <c r="B556" s="113"/>
      <c r="C556" s="113"/>
    </row>
    <row r="557" spans="2:3" ht="20.25">
      <c r="B557" s="113"/>
      <c r="C557" s="113"/>
    </row>
    <row r="558" spans="2:3" ht="20.25">
      <c r="B558" s="113"/>
      <c r="C558" s="113"/>
    </row>
    <row r="559" spans="2:3" ht="20.25">
      <c r="B559" s="113"/>
      <c r="C559" s="113"/>
    </row>
    <row r="560" spans="2:3" ht="20.25">
      <c r="B560" s="113"/>
      <c r="C560" s="113"/>
    </row>
    <row r="561" spans="2:3" ht="20.25">
      <c r="B561" s="113"/>
      <c r="C561" s="113"/>
    </row>
    <row r="562" spans="2:3" ht="20.25">
      <c r="B562" s="113"/>
      <c r="C562" s="113"/>
    </row>
    <row r="563" spans="2:3" ht="20.25">
      <c r="B563" s="113"/>
      <c r="C563" s="113"/>
    </row>
    <row r="564" spans="2:3" ht="20.25">
      <c r="B564" s="113"/>
      <c r="C564" s="113"/>
    </row>
    <row r="565" spans="2:3" ht="20.25">
      <c r="B565" s="113"/>
      <c r="C565" s="113"/>
    </row>
    <row r="566" spans="2:3" ht="20.25">
      <c r="B566" s="113"/>
      <c r="C566" s="113"/>
    </row>
    <row r="567" spans="2:3" ht="20.25">
      <c r="B567" s="113"/>
      <c r="C567" s="113"/>
    </row>
    <row r="568" spans="2:3" ht="20.25">
      <c r="B568" s="113"/>
      <c r="C568" s="113"/>
    </row>
    <row r="569" spans="2:3" ht="20.25">
      <c r="B569" s="113"/>
      <c r="C569" s="113"/>
    </row>
    <row r="570" spans="2:3" ht="20.25">
      <c r="B570" s="113"/>
      <c r="C570" s="113"/>
    </row>
    <row r="571" spans="2:3" ht="20.25">
      <c r="B571" s="113"/>
      <c r="C571" s="113"/>
    </row>
    <row r="572" spans="2:3" ht="20.25">
      <c r="B572" s="113"/>
      <c r="C572" s="113"/>
    </row>
    <row r="573" spans="2:3" ht="20.25">
      <c r="B573" s="113"/>
      <c r="C573" s="113"/>
    </row>
    <row r="574" spans="2:3" ht="20.25">
      <c r="B574" s="113"/>
      <c r="C574" s="113"/>
    </row>
    <row r="575" spans="2:3" ht="20.25">
      <c r="B575" s="113"/>
      <c r="C575" s="113"/>
    </row>
    <row r="576" spans="2:3" ht="20.25">
      <c r="B576" s="113"/>
      <c r="C576" s="113"/>
    </row>
    <row r="577" spans="2:3" ht="20.25">
      <c r="B577" s="113"/>
      <c r="C577" s="113"/>
    </row>
    <row r="578" spans="2:3" ht="20.25">
      <c r="B578" s="113"/>
      <c r="C578" s="113"/>
    </row>
    <row r="579" spans="2:3" ht="20.25">
      <c r="B579" s="113"/>
      <c r="C579" s="113"/>
    </row>
    <row r="580" spans="2:3" ht="20.25">
      <c r="B580" s="113"/>
      <c r="C580" s="113"/>
    </row>
    <row r="581" spans="2:3" ht="20.25">
      <c r="B581" s="113"/>
      <c r="C581" s="113"/>
    </row>
    <row r="582" spans="2:3" ht="20.25">
      <c r="B582" s="113"/>
      <c r="C582" s="113"/>
    </row>
    <row r="583" spans="2:3" ht="20.25">
      <c r="B583" s="113"/>
      <c r="C583" s="113"/>
    </row>
    <row r="584" spans="2:3" ht="20.25">
      <c r="B584" s="113"/>
      <c r="C584" s="113"/>
    </row>
    <row r="585" spans="2:3" ht="20.25">
      <c r="B585" s="113"/>
      <c r="C585" s="113"/>
    </row>
    <row r="586" spans="2:3" ht="20.25">
      <c r="B586" s="113"/>
      <c r="C586" s="113"/>
    </row>
    <row r="587" spans="2:3" ht="20.25">
      <c r="B587" s="113"/>
      <c r="C587" s="113"/>
    </row>
    <row r="588" spans="2:3" ht="20.25">
      <c r="B588" s="113"/>
      <c r="C588" s="113"/>
    </row>
    <row r="589" spans="2:3" ht="20.25">
      <c r="B589" s="113"/>
      <c r="C589" s="113"/>
    </row>
    <row r="590" spans="2:3" ht="20.25">
      <c r="B590" s="113"/>
      <c r="C590" s="113"/>
    </row>
    <row r="591" spans="2:3" ht="20.25">
      <c r="B591" s="113"/>
      <c r="C591" s="113"/>
    </row>
    <row r="592" spans="2:3" ht="20.25">
      <c r="B592" s="113"/>
      <c r="C592" s="113"/>
    </row>
    <row r="593" spans="2:3" ht="20.25">
      <c r="B593" s="113"/>
      <c r="C593" s="113"/>
    </row>
    <row r="594" spans="2:3" ht="20.25">
      <c r="B594" s="113"/>
      <c r="C594" s="113"/>
    </row>
    <row r="595" spans="2:3" ht="20.25">
      <c r="B595" s="113"/>
      <c r="C595" s="113"/>
    </row>
    <row r="596" spans="2:3" ht="20.25">
      <c r="B596" s="113"/>
      <c r="C596" s="113"/>
    </row>
    <row r="597" spans="2:3" ht="20.25">
      <c r="B597" s="113"/>
      <c r="C597" s="113"/>
    </row>
    <row r="598" spans="2:3" ht="20.25">
      <c r="B598" s="113"/>
      <c r="C598" s="113"/>
    </row>
    <row r="599" spans="2:3" ht="20.25">
      <c r="B599" s="113"/>
      <c r="C599" s="113"/>
    </row>
    <row r="600" spans="2:3" ht="20.25">
      <c r="B600" s="113"/>
      <c r="C600" s="113"/>
    </row>
    <row r="601" spans="2:3" ht="20.25">
      <c r="B601" s="113"/>
      <c r="C601" s="113"/>
    </row>
    <row r="602" spans="2:3" ht="20.25">
      <c r="B602" s="113"/>
      <c r="C602" s="113"/>
    </row>
    <row r="603" spans="2:3" ht="20.25">
      <c r="B603" s="113"/>
      <c r="C603" s="113"/>
    </row>
    <row r="604" spans="2:3" ht="20.25">
      <c r="B604" s="113"/>
      <c r="C604" s="113"/>
    </row>
    <row r="605" spans="2:3" ht="20.25">
      <c r="B605" s="113"/>
      <c r="C605" s="113"/>
    </row>
    <row r="606" spans="2:3" ht="20.25">
      <c r="B606" s="113"/>
      <c r="C606" s="113"/>
    </row>
    <row r="607" spans="2:3" ht="20.25">
      <c r="B607" s="113"/>
      <c r="C607" s="113"/>
    </row>
    <row r="608" spans="2:3" ht="20.25">
      <c r="B608" s="113"/>
      <c r="C608" s="113"/>
    </row>
    <row r="609" spans="2:3" ht="20.25">
      <c r="B609" s="113"/>
      <c r="C609" s="113"/>
    </row>
    <row r="610" spans="2:3" ht="20.25">
      <c r="B610" s="113"/>
      <c r="C610" s="113"/>
    </row>
    <row r="611" spans="2:3" ht="20.25">
      <c r="B611" s="113"/>
      <c r="C611" s="113"/>
    </row>
    <row r="612" spans="2:3" ht="20.25">
      <c r="B612" s="113"/>
      <c r="C612" s="113"/>
    </row>
    <row r="613" spans="2:3" ht="20.25">
      <c r="B613" s="113"/>
      <c r="C613" s="113"/>
    </row>
    <row r="614" spans="2:3" ht="20.25">
      <c r="B614" s="113"/>
      <c r="C614" s="113"/>
    </row>
    <row r="615" spans="2:3" ht="20.25">
      <c r="B615" s="113"/>
      <c r="C615" s="113"/>
    </row>
    <row r="616" spans="2:3" ht="20.25">
      <c r="B616" s="113"/>
      <c r="C616" s="113"/>
    </row>
    <row r="617" spans="2:3" ht="20.25">
      <c r="B617" s="113"/>
      <c r="C617" s="113"/>
    </row>
    <row r="618" spans="2:3" ht="20.25">
      <c r="B618" s="113"/>
      <c r="C618" s="113"/>
    </row>
    <row r="619" spans="2:3" ht="20.25">
      <c r="B619" s="113"/>
      <c r="C619" s="113"/>
    </row>
    <row r="620" spans="2:3" ht="20.25">
      <c r="B620" s="113"/>
      <c r="C620" s="113"/>
    </row>
    <row r="621" spans="2:3" ht="20.25">
      <c r="B621" s="113"/>
      <c r="C621" s="113"/>
    </row>
    <row r="622" spans="2:3" ht="20.25">
      <c r="B622" s="113"/>
      <c r="C622" s="113"/>
    </row>
    <row r="623" spans="2:3" ht="20.25">
      <c r="B623" s="113"/>
      <c r="C623" s="113"/>
    </row>
    <row r="624" spans="2:3" ht="20.25">
      <c r="B624" s="113"/>
      <c r="C624" s="113"/>
    </row>
    <row r="625" spans="2:3" ht="20.25">
      <c r="B625" s="113"/>
      <c r="C625" s="113"/>
    </row>
    <row r="626" spans="2:3" ht="20.25">
      <c r="B626" s="113"/>
      <c r="C626" s="113"/>
    </row>
    <row r="627" spans="2:3" ht="20.25">
      <c r="B627" s="113"/>
      <c r="C627" s="113"/>
    </row>
    <row r="628" spans="2:3" ht="20.25">
      <c r="B628" s="113"/>
      <c r="C628" s="113"/>
    </row>
    <row r="629" spans="2:3" ht="20.25">
      <c r="B629" s="113"/>
      <c r="C629" s="113"/>
    </row>
    <row r="630" spans="2:3" ht="20.25">
      <c r="B630" s="113"/>
      <c r="C630" s="113"/>
    </row>
    <row r="631" spans="2:3" ht="20.25">
      <c r="B631" s="113"/>
      <c r="C631" s="113"/>
    </row>
    <row r="632" spans="2:3" ht="20.25">
      <c r="B632" s="113"/>
      <c r="C632" s="113"/>
    </row>
    <row r="633" spans="2:3" ht="20.25">
      <c r="B633" s="113"/>
      <c r="C633" s="113"/>
    </row>
    <row r="634" spans="2:3" ht="20.25">
      <c r="B634" s="113"/>
      <c r="C634" s="113"/>
    </row>
    <row r="635" spans="2:3" ht="20.25">
      <c r="B635" s="113"/>
      <c r="C635" s="113"/>
    </row>
    <row r="636" spans="2:3" ht="20.25">
      <c r="B636" s="113"/>
      <c r="C636" s="113"/>
    </row>
    <row r="637" spans="2:3" ht="20.25">
      <c r="B637" s="113"/>
      <c r="C637" s="113"/>
    </row>
    <row r="638" spans="2:3" ht="20.25">
      <c r="B638" s="113"/>
      <c r="C638" s="113"/>
    </row>
    <row r="639" spans="2:3" ht="20.25">
      <c r="B639" s="113"/>
      <c r="C639" s="113"/>
    </row>
    <row r="640" spans="2:3" ht="20.25">
      <c r="B640" s="113"/>
      <c r="C640" s="113"/>
    </row>
    <row r="641" spans="2:3" ht="20.25">
      <c r="B641" s="113"/>
      <c r="C641" s="113"/>
    </row>
    <row r="642" spans="2:3" ht="20.25">
      <c r="B642" s="113"/>
      <c r="C642" s="113"/>
    </row>
    <row r="643" spans="2:3" ht="20.25">
      <c r="B643" s="113"/>
      <c r="C643" s="113"/>
    </row>
    <row r="644" spans="2:3" ht="20.25">
      <c r="B644" s="113"/>
      <c r="C644" s="113"/>
    </row>
    <row r="645" spans="2:3" ht="20.25">
      <c r="B645" s="113"/>
      <c r="C645" s="113"/>
    </row>
    <row r="646" spans="2:3" ht="20.25">
      <c r="B646" s="113"/>
      <c r="C646" s="113"/>
    </row>
    <row r="647" spans="2:3" ht="20.25">
      <c r="B647" s="113"/>
      <c r="C647" s="113"/>
    </row>
    <row r="648" spans="2:3" ht="20.25">
      <c r="B648" s="113"/>
      <c r="C648" s="113"/>
    </row>
    <row r="649" spans="2:3" ht="20.25">
      <c r="B649" s="113"/>
      <c r="C649" s="113"/>
    </row>
    <row r="650" spans="2:3" ht="20.25">
      <c r="B650" s="113"/>
      <c r="C650" s="113"/>
    </row>
    <row r="651" spans="2:3" ht="20.25">
      <c r="B651" s="113"/>
      <c r="C651" s="113"/>
    </row>
    <row r="652" spans="2:3" ht="20.25">
      <c r="B652" s="113"/>
      <c r="C652" s="113"/>
    </row>
    <row r="653" spans="2:3" ht="20.25">
      <c r="B653" s="113"/>
      <c r="C653" s="113"/>
    </row>
    <row r="654" spans="2:3" ht="20.25">
      <c r="B654" s="113"/>
      <c r="C654" s="113"/>
    </row>
    <row r="655" spans="2:3" ht="20.25">
      <c r="B655" s="113"/>
      <c r="C655" s="113"/>
    </row>
    <row r="656" spans="2:3" ht="20.25">
      <c r="B656" s="113"/>
      <c r="C656" s="113"/>
    </row>
    <row r="657" spans="2:3" ht="20.25">
      <c r="B657" s="113"/>
      <c r="C657" s="113"/>
    </row>
    <row r="658" spans="2:3" ht="20.25">
      <c r="B658" s="113"/>
      <c r="C658" s="113"/>
    </row>
    <row r="659" spans="2:3" ht="20.25">
      <c r="B659" s="113"/>
      <c r="C659" s="113"/>
    </row>
    <row r="660" spans="2:3" ht="20.25">
      <c r="B660" s="113"/>
      <c r="C660" s="113"/>
    </row>
    <row r="661" spans="2:3" ht="20.25">
      <c r="B661" s="113"/>
      <c r="C661" s="113"/>
    </row>
    <row r="662" spans="2:3" ht="20.25">
      <c r="B662" s="113"/>
      <c r="C662" s="113"/>
    </row>
    <row r="663" spans="2:3" ht="20.25">
      <c r="B663" s="113"/>
      <c r="C663" s="113"/>
    </row>
    <row r="664" spans="2:3" ht="20.25">
      <c r="B664" s="113"/>
      <c r="C664" s="113"/>
    </row>
    <row r="665" spans="2:3" ht="20.25">
      <c r="B665" s="113"/>
      <c r="C665" s="113"/>
    </row>
    <row r="666" spans="2:3" ht="20.25">
      <c r="B666" s="113"/>
      <c r="C666" s="113"/>
    </row>
    <row r="667" spans="2:3" ht="20.25">
      <c r="B667" s="113"/>
      <c r="C667" s="113"/>
    </row>
    <row r="668" spans="2:3" ht="20.25">
      <c r="B668" s="113"/>
      <c r="C668" s="113"/>
    </row>
    <row r="669" spans="2:3" ht="20.25">
      <c r="B669" s="113"/>
      <c r="C669" s="113"/>
    </row>
    <row r="670" spans="2:3" ht="20.25">
      <c r="B670" s="113"/>
      <c r="C670" s="113"/>
    </row>
    <row r="671" spans="2:3" ht="20.25">
      <c r="B671" s="113"/>
      <c r="C671" s="113"/>
    </row>
    <row r="672" spans="2:3" ht="20.25">
      <c r="B672" s="113"/>
      <c r="C672" s="113"/>
    </row>
    <row r="673" spans="2:3" ht="20.25">
      <c r="B673" s="113"/>
      <c r="C673" s="113"/>
    </row>
    <row r="674" spans="2:3" ht="20.25">
      <c r="B674" s="113"/>
      <c r="C674" s="113"/>
    </row>
    <row r="675" spans="2:3" ht="20.25">
      <c r="B675" s="113"/>
      <c r="C675" s="113"/>
    </row>
    <row r="676" spans="2:3" ht="20.25">
      <c r="B676" s="113"/>
      <c r="C676" s="113"/>
    </row>
    <row r="677" spans="2:3" ht="20.25">
      <c r="B677" s="113"/>
      <c r="C677" s="113"/>
    </row>
    <row r="678" spans="2:3" ht="20.25">
      <c r="B678" s="113"/>
      <c r="C678" s="113"/>
    </row>
    <row r="679" spans="2:3" ht="20.25">
      <c r="B679" s="113"/>
      <c r="C679" s="113"/>
    </row>
    <row r="680" spans="2:3" ht="20.25">
      <c r="B680" s="113"/>
      <c r="C680" s="113"/>
    </row>
    <row r="681" spans="2:3" ht="20.25">
      <c r="B681" s="113"/>
      <c r="C681" s="113"/>
    </row>
    <row r="682" spans="2:3" ht="20.25">
      <c r="B682" s="113"/>
      <c r="C682" s="113"/>
    </row>
    <row r="683" spans="2:3" ht="20.25">
      <c r="B683" s="113"/>
      <c r="C683" s="113"/>
    </row>
    <row r="684" spans="2:3" ht="20.25">
      <c r="B684" s="113"/>
      <c r="C684" s="113"/>
    </row>
    <row r="685" spans="2:3" ht="20.25">
      <c r="B685" s="113"/>
      <c r="C685" s="113"/>
    </row>
    <row r="686" spans="2:3" ht="20.25">
      <c r="B686" s="113"/>
      <c r="C686" s="113"/>
    </row>
    <row r="687" spans="2:3" ht="20.25">
      <c r="B687" s="113"/>
      <c r="C687" s="113"/>
    </row>
    <row r="688" spans="2:3" ht="20.25">
      <c r="B688" s="113"/>
      <c r="C688" s="113"/>
    </row>
    <row r="689" spans="2:3" ht="20.25">
      <c r="B689" s="113"/>
      <c r="C689" s="113"/>
    </row>
    <row r="690" spans="2:3" ht="20.25">
      <c r="B690" s="113"/>
      <c r="C690" s="113"/>
    </row>
    <row r="691" spans="2:3" ht="20.25">
      <c r="B691" s="113"/>
      <c r="C691" s="113"/>
    </row>
    <row r="692" spans="2:3" ht="20.25">
      <c r="B692" s="113"/>
      <c r="C692" s="113"/>
    </row>
    <row r="693" spans="2:3" ht="20.25">
      <c r="B693" s="113"/>
      <c r="C693" s="113"/>
    </row>
    <row r="694" spans="2:3" ht="20.25">
      <c r="B694" s="113"/>
      <c r="C694" s="113"/>
    </row>
    <row r="695" spans="2:3" ht="20.25">
      <c r="B695" s="113"/>
      <c r="C695" s="113"/>
    </row>
    <row r="696" spans="2:3" ht="20.25">
      <c r="B696" s="113"/>
      <c r="C696" s="113"/>
    </row>
    <row r="697" spans="2:3" ht="20.25">
      <c r="B697" s="113"/>
      <c r="C697" s="113"/>
    </row>
    <row r="698" spans="2:3" ht="20.25">
      <c r="B698" s="113"/>
      <c r="C698" s="113"/>
    </row>
    <row r="699" spans="2:3" ht="20.25">
      <c r="B699" s="113"/>
      <c r="C699" s="113"/>
    </row>
    <row r="700" spans="2:3" ht="20.25">
      <c r="B700" s="113"/>
      <c r="C700" s="113"/>
    </row>
    <row r="701" spans="2:3" ht="20.25">
      <c r="B701" s="113"/>
      <c r="C701" s="113"/>
    </row>
    <row r="702" spans="2:3" ht="20.25">
      <c r="B702" s="113"/>
      <c r="C702" s="113"/>
    </row>
    <row r="703" spans="2:3" ht="20.25">
      <c r="B703" s="113"/>
      <c r="C703" s="113"/>
    </row>
    <row r="704" spans="2:3" ht="20.25">
      <c r="B704" s="113"/>
      <c r="C704" s="113"/>
    </row>
    <row r="705" spans="2:3" ht="20.25">
      <c r="B705" s="113"/>
      <c r="C705" s="113"/>
    </row>
    <row r="706" spans="2:3" ht="20.25">
      <c r="B706" s="113"/>
      <c r="C706" s="113"/>
    </row>
    <row r="707" spans="2:3" ht="20.25">
      <c r="B707" s="113"/>
      <c r="C707" s="113"/>
    </row>
    <row r="708" spans="2:3" ht="20.25">
      <c r="B708" s="113"/>
      <c r="C708" s="113"/>
    </row>
    <row r="709" spans="2:3" ht="20.25">
      <c r="B709" s="113"/>
      <c r="C709" s="113"/>
    </row>
    <row r="710" spans="2:3" ht="20.25">
      <c r="B710" s="113"/>
      <c r="C710" s="113"/>
    </row>
    <row r="711" spans="2:3" ht="20.25">
      <c r="B711" s="113"/>
      <c r="C711" s="113"/>
    </row>
    <row r="712" spans="2:3" ht="20.25">
      <c r="B712" s="113"/>
      <c r="C712" s="113"/>
    </row>
    <row r="713" spans="2:3" ht="20.25">
      <c r="B713" s="113"/>
      <c r="C713" s="113"/>
    </row>
    <row r="714" spans="2:3" ht="20.25">
      <c r="B714" s="113"/>
      <c r="C714" s="113"/>
    </row>
    <row r="715" spans="2:3" ht="20.25">
      <c r="B715" s="113"/>
      <c r="C715" s="113"/>
    </row>
    <row r="716" spans="2:3" ht="20.25">
      <c r="B716" s="113"/>
      <c r="C716" s="113"/>
    </row>
    <row r="717" spans="2:3" ht="20.25">
      <c r="B717" s="113"/>
      <c r="C717" s="113"/>
    </row>
    <row r="718" spans="2:3" ht="20.25">
      <c r="B718" s="113"/>
      <c r="C718" s="113"/>
    </row>
    <row r="719" spans="2:3" ht="20.25">
      <c r="B719" s="113"/>
      <c r="C719" s="113"/>
    </row>
    <row r="720" spans="2:3" ht="20.25">
      <c r="B720" s="113"/>
      <c r="C720" s="113"/>
    </row>
    <row r="721" spans="2:3" ht="20.25">
      <c r="B721" s="113"/>
      <c r="C721" s="113"/>
    </row>
    <row r="722" spans="2:3" ht="20.25">
      <c r="B722" s="113"/>
      <c r="C722" s="113"/>
    </row>
    <row r="723" spans="2:3" ht="20.25">
      <c r="B723" s="113"/>
      <c r="C723" s="113"/>
    </row>
    <row r="724" spans="2:3" ht="20.25">
      <c r="B724" s="113"/>
      <c r="C724" s="113"/>
    </row>
    <row r="725" spans="2:3" ht="20.25">
      <c r="B725" s="113"/>
      <c r="C725" s="113"/>
    </row>
    <row r="726" spans="2:3" ht="20.25">
      <c r="B726" s="113"/>
      <c r="C726" s="113"/>
    </row>
    <row r="727" spans="2:3" ht="20.25">
      <c r="B727" s="113"/>
      <c r="C727" s="113"/>
    </row>
    <row r="728" spans="2:3" ht="20.25">
      <c r="B728" s="113"/>
      <c r="C728" s="113"/>
    </row>
    <row r="729" spans="2:3" ht="20.25">
      <c r="B729" s="113"/>
      <c r="C729" s="113"/>
    </row>
    <row r="730" spans="2:3" ht="20.25">
      <c r="B730" s="113"/>
      <c r="C730" s="113"/>
    </row>
    <row r="731" spans="2:3" ht="20.25">
      <c r="B731" s="113"/>
      <c r="C731" s="113"/>
    </row>
    <row r="732" spans="2:3" ht="20.25">
      <c r="B732" s="113"/>
      <c r="C732" s="113"/>
    </row>
    <row r="733" spans="2:3" ht="20.25">
      <c r="B733" s="113"/>
      <c r="C733" s="113"/>
    </row>
    <row r="734" spans="2:3" ht="20.25">
      <c r="B734" s="113"/>
      <c r="C734" s="113"/>
    </row>
    <row r="735" spans="2:3" ht="20.25">
      <c r="B735" s="113"/>
      <c r="C735" s="113"/>
    </row>
    <row r="736" spans="2:3" ht="20.25">
      <c r="B736" s="113"/>
      <c r="C736" s="113"/>
    </row>
    <row r="737" spans="2:3" ht="20.25">
      <c r="B737" s="113"/>
      <c r="C737" s="113"/>
    </row>
    <row r="738" spans="2:3" ht="20.25">
      <c r="B738" s="113"/>
      <c r="C738" s="113"/>
    </row>
    <row r="739" spans="2:3" ht="20.25">
      <c r="B739" s="113"/>
      <c r="C739" s="113"/>
    </row>
    <row r="740" spans="2:3" ht="20.25">
      <c r="B740" s="113"/>
      <c r="C740" s="113"/>
    </row>
    <row r="741" spans="2:3" ht="20.25">
      <c r="B741" s="113"/>
      <c r="C741" s="113"/>
    </row>
    <row r="742" spans="2:3" ht="20.25">
      <c r="B742" s="113"/>
      <c r="C742" s="113"/>
    </row>
    <row r="743" spans="2:3" ht="20.25">
      <c r="B743" s="113"/>
      <c r="C743" s="113"/>
    </row>
    <row r="744" spans="2:3" ht="20.25">
      <c r="B744" s="113"/>
      <c r="C744" s="113"/>
    </row>
    <row r="745" spans="2:3" ht="20.25">
      <c r="B745" s="113"/>
      <c r="C745" s="113"/>
    </row>
    <row r="746" spans="2:3" ht="20.25">
      <c r="B746" s="113"/>
      <c r="C746" s="113"/>
    </row>
    <row r="747" spans="2:3" ht="20.25">
      <c r="B747" s="113"/>
      <c r="C747" s="113"/>
    </row>
    <row r="748" spans="2:3" ht="20.25">
      <c r="B748" s="113"/>
      <c r="C748" s="113"/>
    </row>
    <row r="749" spans="2:3" ht="20.25">
      <c r="B749" s="113"/>
      <c r="C749" s="113"/>
    </row>
    <row r="750" spans="2:3" ht="20.25">
      <c r="B750" s="113"/>
      <c r="C750" s="113"/>
    </row>
    <row r="751" spans="2:3" ht="20.25">
      <c r="B751" s="113"/>
      <c r="C751" s="113"/>
    </row>
    <row r="752" spans="2:3" ht="20.25">
      <c r="B752" s="113"/>
      <c r="C752" s="113"/>
    </row>
    <row r="753" spans="2:3" ht="20.25">
      <c r="B753" s="113"/>
      <c r="C753" s="113"/>
    </row>
    <row r="754" spans="2:3" ht="20.25">
      <c r="B754" s="113"/>
      <c r="C754" s="113"/>
    </row>
    <row r="755" spans="2:3" ht="20.25">
      <c r="B755" s="113"/>
      <c r="C755" s="113"/>
    </row>
    <row r="756" spans="2:3" ht="20.25">
      <c r="B756" s="113"/>
      <c r="C756" s="113"/>
    </row>
    <row r="757" spans="2:3" ht="20.25">
      <c r="B757" s="113"/>
      <c r="C757" s="113"/>
    </row>
    <row r="758" spans="2:3" ht="20.25">
      <c r="B758" s="113"/>
      <c r="C758" s="113"/>
    </row>
    <row r="759" spans="2:3" ht="20.25">
      <c r="B759" s="113"/>
      <c r="C759" s="113"/>
    </row>
    <row r="760" spans="2:3" ht="20.25">
      <c r="B760" s="113"/>
      <c r="C760" s="113"/>
    </row>
    <row r="761" spans="2:3" ht="20.25">
      <c r="B761" s="113"/>
      <c r="C761" s="113"/>
    </row>
    <row r="762" spans="2:3" ht="20.25">
      <c r="B762" s="113"/>
      <c r="C762" s="113"/>
    </row>
    <row r="763" spans="2:3" ht="20.25">
      <c r="B763" s="113"/>
      <c r="C763" s="113"/>
    </row>
    <row r="764" spans="2:3" ht="20.25">
      <c r="B764" s="113"/>
      <c r="C764" s="113"/>
    </row>
    <row r="765" spans="2:3" ht="20.25">
      <c r="B765" s="113"/>
      <c r="C765" s="113"/>
    </row>
    <row r="766" spans="2:3" ht="20.25">
      <c r="B766" s="113"/>
      <c r="C766" s="113"/>
    </row>
    <row r="767" spans="2:3" ht="20.25">
      <c r="B767" s="113"/>
      <c r="C767" s="113"/>
    </row>
    <row r="768" spans="2:3" ht="20.25">
      <c r="B768" s="113"/>
      <c r="C768" s="113"/>
    </row>
    <row r="769" spans="2:3" ht="20.25">
      <c r="B769" s="113"/>
      <c r="C769" s="113"/>
    </row>
    <row r="770" spans="2:3" ht="20.25">
      <c r="B770" s="113"/>
      <c r="C770" s="113"/>
    </row>
    <row r="771" spans="2:3" ht="20.25">
      <c r="B771" s="113"/>
      <c r="C771" s="113"/>
    </row>
    <row r="772" spans="2:3" ht="20.25">
      <c r="B772" s="113"/>
      <c r="C772" s="113"/>
    </row>
    <row r="773" spans="2:3" ht="20.25">
      <c r="B773" s="113"/>
      <c r="C773" s="113"/>
    </row>
    <row r="774" spans="2:3" ht="20.25">
      <c r="B774" s="113"/>
      <c r="C774" s="113"/>
    </row>
    <row r="775" spans="2:3" ht="20.25">
      <c r="B775" s="113"/>
      <c r="C775" s="113"/>
    </row>
    <row r="776" spans="2:3" ht="20.25">
      <c r="B776" s="113"/>
      <c r="C776" s="113"/>
    </row>
    <row r="777" spans="2:3" ht="20.25">
      <c r="B777" s="113"/>
      <c r="C777" s="113"/>
    </row>
    <row r="778" spans="2:3" ht="20.25">
      <c r="B778" s="113"/>
      <c r="C778" s="113"/>
    </row>
    <row r="779" spans="2:3" ht="20.25">
      <c r="B779" s="113"/>
      <c r="C779" s="113"/>
    </row>
    <row r="780" spans="2:3" ht="20.25">
      <c r="B780" s="113"/>
      <c r="C780" s="113"/>
    </row>
    <row r="781" spans="2:3" ht="20.25">
      <c r="B781" s="113"/>
      <c r="C781" s="113"/>
    </row>
    <row r="782" spans="2:3" ht="20.25">
      <c r="B782" s="113"/>
      <c r="C782" s="113"/>
    </row>
    <row r="783" spans="2:3" ht="20.25">
      <c r="B783" s="113"/>
      <c r="C783" s="113"/>
    </row>
    <row r="784" spans="2:3" ht="20.25">
      <c r="B784" s="113"/>
      <c r="C784" s="113"/>
    </row>
    <row r="785" spans="2:3" ht="20.25">
      <c r="B785" s="113"/>
      <c r="C785" s="113"/>
    </row>
    <row r="786" spans="2:3" ht="20.25">
      <c r="B786" s="113"/>
      <c r="C786" s="113"/>
    </row>
    <row r="787" spans="2:3" ht="20.25">
      <c r="B787" s="113"/>
      <c r="C787" s="113"/>
    </row>
    <row r="788" spans="2:3" ht="20.25">
      <c r="B788" s="113"/>
      <c r="C788" s="113"/>
    </row>
    <row r="789" spans="2:3" ht="20.25">
      <c r="B789" s="113"/>
      <c r="C789" s="113"/>
    </row>
    <row r="790" spans="2:3" ht="20.25">
      <c r="B790" s="113"/>
      <c r="C790" s="113"/>
    </row>
    <row r="791" spans="2:3" ht="20.25">
      <c r="B791" s="113"/>
      <c r="C791" s="113"/>
    </row>
    <row r="792" spans="2:3" ht="20.25">
      <c r="B792" s="113"/>
      <c r="C792" s="113"/>
    </row>
    <row r="793" spans="2:3" ht="20.25">
      <c r="B793" s="113"/>
      <c r="C793" s="113"/>
    </row>
    <row r="794" spans="2:3" ht="20.25">
      <c r="B794" s="113"/>
      <c r="C794" s="113"/>
    </row>
    <row r="795" spans="2:3" ht="20.25">
      <c r="B795" s="113"/>
      <c r="C795" s="113"/>
    </row>
    <row r="796" spans="2:3" ht="20.25">
      <c r="B796" s="113"/>
      <c r="C796" s="113"/>
    </row>
    <row r="797" spans="2:3" ht="20.25">
      <c r="B797" s="113"/>
      <c r="C797" s="113"/>
    </row>
    <row r="798" spans="2:3" ht="20.25">
      <c r="B798" s="113"/>
      <c r="C798" s="113"/>
    </row>
    <row r="799" spans="2:3" ht="20.25">
      <c r="B799" s="113"/>
      <c r="C799" s="113"/>
    </row>
    <row r="800" spans="2:3" ht="20.25">
      <c r="B800" s="113"/>
      <c r="C800" s="113"/>
    </row>
    <row r="801" spans="2:3" ht="20.25">
      <c r="B801" s="113"/>
      <c r="C801" s="113"/>
    </row>
    <row r="802" spans="2:3" ht="20.25">
      <c r="B802" s="113"/>
      <c r="C802" s="113"/>
    </row>
    <row r="803" spans="2:3" ht="20.25">
      <c r="B803" s="113"/>
      <c r="C803" s="113"/>
    </row>
    <row r="804" spans="2:3" ht="20.25">
      <c r="B804" s="113"/>
      <c r="C804" s="113"/>
    </row>
    <row r="805" spans="2:3" ht="20.25">
      <c r="B805" s="113"/>
      <c r="C805" s="113"/>
    </row>
    <row r="806" spans="2:3" ht="20.25">
      <c r="B806" s="113"/>
      <c r="C806" s="113"/>
    </row>
    <row r="807" spans="2:3" ht="20.25">
      <c r="B807" s="113"/>
      <c r="C807" s="113"/>
    </row>
    <row r="808" spans="2:3" ht="20.25">
      <c r="B808" s="113"/>
      <c r="C808" s="113"/>
    </row>
    <row r="809" spans="2:3" ht="20.25">
      <c r="B809" s="113"/>
      <c r="C809" s="113"/>
    </row>
    <row r="810" spans="2:3" ht="20.25">
      <c r="B810" s="113"/>
      <c r="C810" s="113"/>
    </row>
    <row r="811" spans="2:3" ht="20.25">
      <c r="B811" s="113"/>
      <c r="C811" s="113"/>
    </row>
    <row r="812" spans="2:3" ht="20.25">
      <c r="B812" s="113"/>
      <c r="C812" s="113"/>
    </row>
    <row r="813" spans="2:3" ht="20.25">
      <c r="B813" s="113"/>
      <c r="C813" s="113"/>
    </row>
    <row r="814" spans="2:3" ht="20.25">
      <c r="B814" s="113"/>
      <c r="C814" s="113"/>
    </row>
    <row r="815" spans="2:3" ht="20.25">
      <c r="B815" s="113"/>
      <c r="C815" s="113"/>
    </row>
    <row r="816" spans="2:3" ht="20.25">
      <c r="B816" s="113"/>
      <c r="C816" s="113"/>
    </row>
    <row r="817" spans="2:3" ht="20.25">
      <c r="B817" s="113"/>
      <c r="C817" s="113"/>
    </row>
    <row r="818" spans="2:3" ht="20.25">
      <c r="B818" s="113"/>
      <c r="C818" s="113"/>
    </row>
    <row r="819" spans="2:3" ht="20.25">
      <c r="B819" s="113"/>
      <c r="C819" s="113"/>
    </row>
    <row r="820" spans="2:3" ht="20.25">
      <c r="B820" s="113"/>
      <c r="C820" s="113"/>
    </row>
    <row r="821" spans="2:3" ht="20.25">
      <c r="B821" s="113"/>
      <c r="C821" s="113"/>
    </row>
    <row r="822" spans="2:3" ht="20.25">
      <c r="B822" s="113"/>
      <c r="C822" s="113"/>
    </row>
    <row r="823" spans="2:3" ht="20.25">
      <c r="B823" s="113"/>
      <c r="C823" s="113"/>
    </row>
    <row r="824" spans="2:3" ht="20.25">
      <c r="B824" s="113"/>
      <c r="C824" s="113"/>
    </row>
    <row r="825" spans="2:3" ht="20.25">
      <c r="B825" s="113"/>
      <c r="C825" s="113"/>
    </row>
    <row r="826" spans="2:3" ht="20.25">
      <c r="B826" s="113"/>
      <c r="C826" s="113"/>
    </row>
    <row r="827" spans="2:3" ht="20.25">
      <c r="B827" s="113"/>
      <c r="C827" s="113"/>
    </row>
    <row r="828" spans="2:3" ht="20.25">
      <c r="B828" s="113"/>
      <c r="C828" s="113"/>
    </row>
    <row r="829" spans="2:3" ht="20.25">
      <c r="B829" s="113"/>
      <c r="C829" s="113"/>
    </row>
    <row r="830" spans="2:3" ht="20.25">
      <c r="B830" s="113"/>
      <c r="C830" s="113"/>
    </row>
    <row r="831" spans="2:3" ht="20.25">
      <c r="B831" s="113"/>
      <c r="C831" s="113"/>
    </row>
    <row r="832" spans="2:3" ht="20.25">
      <c r="B832" s="113"/>
      <c r="C832" s="113"/>
    </row>
    <row r="833" spans="2:3" ht="20.25">
      <c r="B833" s="113"/>
      <c r="C833" s="113"/>
    </row>
    <row r="834" spans="2:3" ht="20.25">
      <c r="B834" s="113"/>
      <c r="C834" s="113"/>
    </row>
    <row r="835" spans="2:3" ht="20.25">
      <c r="B835" s="113"/>
      <c r="C835" s="113"/>
    </row>
    <row r="836" spans="2:3" ht="20.25">
      <c r="B836" s="113"/>
      <c r="C836" s="113"/>
    </row>
    <row r="837" spans="2:3" ht="20.25">
      <c r="B837" s="113"/>
      <c r="C837" s="113"/>
    </row>
    <row r="838" spans="2:3" ht="20.25">
      <c r="B838" s="113"/>
      <c r="C838" s="113"/>
    </row>
    <row r="839" spans="2:3" ht="20.25">
      <c r="B839" s="113"/>
      <c r="C839" s="113"/>
    </row>
    <row r="840" spans="2:3" ht="20.25">
      <c r="B840" s="113"/>
      <c r="C840" s="113"/>
    </row>
    <row r="841" spans="2:3" ht="20.25">
      <c r="B841" s="113"/>
      <c r="C841" s="113"/>
    </row>
    <row r="842" spans="2:3" ht="20.25">
      <c r="B842" s="113"/>
      <c r="C842" s="113"/>
    </row>
    <row r="843" spans="2:3" ht="20.25">
      <c r="B843" s="113"/>
      <c r="C843" s="113"/>
    </row>
    <row r="844" spans="2:3" ht="20.25">
      <c r="B844" s="113"/>
      <c r="C844" s="113"/>
    </row>
    <row r="845" spans="2:3" ht="20.25">
      <c r="B845" s="113"/>
      <c r="C845" s="113"/>
    </row>
    <row r="846" spans="2:3" ht="20.25">
      <c r="B846" s="113"/>
      <c r="C846" s="113"/>
    </row>
    <row r="847" spans="2:3" ht="20.25">
      <c r="B847" s="113"/>
      <c r="C847" s="113"/>
    </row>
    <row r="848" spans="2:3" ht="20.25">
      <c r="B848" s="113"/>
      <c r="C848" s="113"/>
    </row>
    <row r="849" spans="2:3" ht="20.25">
      <c r="B849" s="113"/>
      <c r="C849" s="113"/>
    </row>
    <row r="850" spans="2:3" ht="20.25">
      <c r="B850" s="113"/>
      <c r="C850" s="113"/>
    </row>
    <row r="851" spans="2:3" ht="20.25">
      <c r="B851" s="113"/>
      <c r="C851" s="113"/>
    </row>
    <row r="852" spans="2:3" ht="20.25">
      <c r="B852" s="113"/>
      <c r="C852" s="113"/>
    </row>
    <row r="853" spans="2:3" ht="20.25">
      <c r="B853" s="113"/>
      <c r="C853" s="113"/>
    </row>
    <row r="854" spans="2:3" ht="20.25">
      <c r="B854" s="113"/>
      <c r="C854" s="113"/>
    </row>
    <row r="855" spans="2:3" ht="20.25">
      <c r="B855" s="113"/>
      <c r="C855" s="113"/>
    </row>
    <row r="856" spans="2:3" ht="20.25">
      <c r="B856" s="113"/>
      <c r="C856" s="113"/>
    </row>
    <row r="857" spans="2:3" ht="20.25">
      <c r="B857" s="113"/>
      <c r="C857" s="113"/>
    </row>
    <row r="858" spans="2:3" ht="20.25">
      <c r="B858" s="113"/>
      <c r="C858" s="113"/>
    </row>
    <row r="859" spans="2:3" ht="20.25">
      <c r="B859" s="113"/>
      <c r="C859" s="113"/>
    </row>
    <row r="860" spans="2:3" ht="20.25">
      <c r="B860" s="113"/>
      <c r="C860" s="113"/>
    </row>
    <row r="861" spans="2:3" ht="20.25">
      <c r="B861" s="113"/>
      <c r="C861" s="113"/>
    </row>
    <row r="862" spans="2:3" ht="20.25">
      <c r="B862" s="113"/>
      <c r="C862" s="113"/>
    </row>
    <row r="863" spans="2:3" ht="20.25">
      <c r="B863" s="113"/>
      <c r="C863" s="113"/>
    </row>
    <row r="864" spans="2:3" ht="20.25">
      <c r="B864" s="113"/>
      <c r="C864" s="113"/>
    </row>
    <row r="865" spans="2:3" ht="20.25">
      <c r="B865" s="113"/>
      <c r="C865" s="113"/>
    </row>
    <row r="866" spans="2:3" ht="20.25">
      <c r="B866" s="113"/>
      <c r="C866" s="113"/>
    </row>
    <row r="867" spans="2:3" ht="20.25">
      <c r="B867" s="113"/>
      <c r="C867" s="113"/>
    </row>
    <row r="868" spans="2:3" ht="20.25">
      <c r="B868" s="113"/>
      <c r="C868" s="113"/>
    </row>
    <row r="869" spans="2:3" ht="20.25">
      <c r="B869" s="113"/>
      <c r="C869" s="113"/>
    </row>
    <row r="870" spans="2:3" ht="20.25">
      <c r="B870" s="113"/>
      <c r="C870" s="113"/>
    </row>
    <row r="871" spans="2:3" ht="20.25">
      <c r="B871" s="113"/>
      <c r="C871" s="113"/>
    </row>
    <row r="872" spans="2:3" ht="20.25">
      <c r="B872" s="113"/>
      <c r="C872" s="113"/>
    </row>
    <row r="873" spans="2:3" ht="20.25">
      <c r="B873" s="113"/>
      <c r="C873" s="113"/>
    </row>
    <row r="874" spans="2:3" ht="20.25">
      <c r="B874" s="113"/>
      <c r="C874" s="113"/>
    </row>
    <row r="875" spans="2:3" ht="20.25">
      <c r="B875" s="113"/>
      <c r="C875" s="113"/>
    </row>
    <row r="876" spans="2:3" ht="20.25">
      <c r="B876" s="113"/>
      <c r="C876" s="113"/>
    </row>
    <row r="877" spans="2:3" ht="20.25">
      <c r="B877" s="113"/>
      <c r="C877" s="113"/>
    </row>
    <row r="878" spans="2:3" ht="20.25">
      <c r="B878" s="113"/>
      <c r="C878" s="113"/>
    </row>
    <row r="879" spans="2:3" ht="20.25">
      <c r="B879" s="113"/>
      <c r="C879" s="113"/>
    </row>
    <row r="880" spans="2:3" ht="20.25">
      <c r="B880" s="113"/>
      <c r="C880" s="113"/>
    </row>
    <row r="881" spans="2:3" ht="20.25">
      <c r="B881" s="113"/>
      <c r="C881" s="113"/>
    </row>
    <row r="882" spans="2:3" ht="20.25">
      <c r="B882" s="113"/>
      <c r="C882" s="113"/>
    </row>
    <row r="883" spans="2:3" ht="20.25">
      <c r="B883" s="113"/>
      <c r="C883" s="113"/>
    </row>
    <row r="884" spans="2:3" ht="20.25">
      <c r="B884" s="113"/>
      <c r="C884" s="113"/>
    </row>
    <row r="885" spans="2:3" ht="20.25">
      <c r="B885" s="113"/>
      <c r="C885" s="113"/>
    </row>
    <row r="886" spans="2:3" ht="20.25">
      <c r="B886" s="113"/>
      <c r="C886" s="113"/>
    </row>
    <row r="887" spans="2:3" ht="20.25">
      <c r="B887" s="113"/>
      <c r="C887" s="113"/>
    </row>
    <row r="888" spans="2:3" ht="20.25">
      <c r="B888" s="113"/>
      <c r="C888" s="113"/>
    </row>
    <row r="889" spans="2:3" ht="20.25">
      <c r="B889" s="113"/>
      <c r="C889" s="113"/>
    </row>
    <row r="890" spans="2:3" ht="20.25">
      <c r="B890" s="113"/>
      <c r="C890" s="113"/>
    </row>
    <row r="891" spans="2:3" ht="20.25">
      <c r="B891" s="113"/>
      <c r="C891" s="113"/>
    </row>
    <row r="892" spans="2:3" ht="20.25">
      <c r="B892" s="113"/>
      <c r="C892" s="113"/>
    </row>
    <row r="893" spans="2:3" ht="20.25">
      <c r="B893" s="113"/>
      <c r="C893" s="113"/>
    </row>
    <row r="894" spans="2:3" ht="20.25">
      <c r="B894" s="113"/>
      <c r="C894" s="113"/>
    </row>
    <row r="895" spans="2:3" ht="20.25">
      <c r="B895" s="113"/>
      <c r="C895" s="113"/>
    </row>
    <row r="896" spans="2:3" ht="20.25">
      <c r="B896" s="113"/>
      <c r="C896" s="113"/>
    </row>
    <row r="897" spans="2:3" ht="20.25">
      <c r="B897" s="113"/>
      <c r="C897" s="113"/>
    </row>
    <row r="898" spans="2:3" ht="20.25">
      <c r="B898" s="113"/>
      <c r="C898" s="113"/>
    </row>
    <row r="899" spans="2:3" ht="20.25">
      <c r="B899" s="113"/>
      <c r="C899" s="113"/>
    </row>
    <row r="900" spans="2:3" ht="20.25">
      <c r="B900" s="113"/>
      <c r="C900" s="113"/>
    </row>
    <row r="901" spans="2:3" ht="20.25">
      <c r="B901" s="113"/>
      <c r="C901" s="113"/>
    </row>
    <row r="902" spans="2:3" ht="20.25">
      <c r="B902" s="113"/>
      <c r="C902" s="113"/>
    </row>
    <row r="903" spans="2:3" ht="20.25">
      <c r="B903" s="113"/>
      <c r="C903" s="113"/>
    </row>
    <row r="904" spans="2:3" ht="20.25">
      <c r="B904" s="113"/>
      <c r="C904" s="113"/>
    </row>
    <row r="905" spans="2:3" ht="20.25">
      <c r="B905" s="113"/>
      <c r="C905" s="113"/>
    </row>
    <row r="906" spans="2:3" ht="20.25">
      <c r="B906" s="113"/>
      <c r="C906" s="113"/>
    </row>
    <row r="907" spans="2:3" ht="20.25">
      <c r="B907" s="113"/>
      <c r="C907" s="113"/>
    </row>
    <row r="908" spans="2:3" ht="20.25">
      <c r="B908" s="113"/>
      <c r="C908" s="113"/>
    </row>
    <row r="909" spans="2:3" ht="20.25">
      <c r="B909" s="113"/>
      <c r="C909" s="113"/>
    </row>
    <row r="910" spans="2:3" ht="20.25">
      <c r="B910" s="113"/>
      <c r="C910" s="113"/>
    </row>
    <row r="911" spans="2:3" ht="20.25">
      <c r="B911" s="113"/>
      <c r="C911" s="113"/>
    </row>
    <row r="912" spans="2:3" ht="20.25">
      <c r="B912" s="113"/>
      <c r="C912" s="113"/>
    </row>
    <row r="913" spans="2:3" ht="20.25">
      <c r="B913" s="113"/>
      <c r="C913" s="113"/>
    </row>
    <row r="914" spans="2:3" ht="20.25">
      <c r="B914" s="113"/>
      <c r="C914" s="113"/>
    </row>
    <row r="915" spans="2:3" ht="20.25">
      <c r="B915" s="113"/>
      <c r="C915" s="113"/>
    </row>
    <row r="916" spans="2:3" ht="20.25">
      <c r="B916" s="113"/>
      <c r="C916" s="113"/>
    </row>
    <row r="917" spans="2:3" ht="20.25">
      <c r="B917" s="113"/>
      <c r="C917" s="113"/>
    </row>
    <row r="918" spans="2:3" ht="20.25">
      <c r="B918" s="113"/>
      <c r="C918" s="113"/>
    </row>
    <row r="919" spans="2:3" ht="20.25">
      <c r="B919" s="113"/>
      <c r="C919" s="113"/>
    </row>
    <row r="920" spans="2:3" ht="20.25">
      <c r="B920" s="113"/>
      <c r="C920" s="113"/>
    </row>
    <row r="921" spans="2:3" ht="20.25">
      <c r="B921" s="113"/>
      <c r="C921" s="113"/>
    </row>
    <row r="922" spans="2:3" ht="20.25">
      <c r="B922" s="113"/>
      <c r="C922" s="113"/>
    </row>
    <row r="923" spans="2:3" ht="20.25">
      <c r="B923" s="113"/>
      <c r="C923" s="113"/>
    </row>
    <row r="924" spans="2:3" ht="20.25">
      <c r="B924" s="113"/>
      <c r="C924" s="113"/>
    </row>
    <row r="925" spans="2:3" ht="20.25">
      <c r="B925" s="113"/>
      <c r="C925" s="113"/>
    </row>
    <row r="926" spans="2:3" ht="20.25">
      <c r="B926" s="113"/>
      <c r="C926" s="113"/>
    </row>
    <row r="927" spans="2:3" ht="20.25">
      <c r="B927" s="113"/>
      <c r="C927" s="113"/>
    </row>
    <row r="928" spans="2:3" ht="20.25">
      <c r="B928" s="113"/>
      <c r="C928" s="113"/>
    </row>
    <row r="929" spans="2:3" ht="20.25">
      <c r="B929" s="113"/>
      <c r="C929" s="113"/>
    </row>
    <row r="930" spans="2:3" ht="20.25">
      <c r="B930" s="113"/>
      <c r="C930" s="113"/>
    </row>
    <row r="931" spans="2:3" ht="20.25">
      <c r="B931" s="113"/>
      <c r="C931" s="113"/>
    </row>
    <row r="932" spans="2:3" ht="20.25">
      <c r="B932" s="113"/>
      <c r="C932" s="113"/>
    </row>
    <row r="933" spans="2:3" ht="20.25">
      <c r="B933" s="113"/>
      <c r="C933" s="113"/>
    </row>
    <row r="934" spans="2:3" ht="20.25">
      <c r="B934" s="113"/>
      <c r="C934" s="113"/>
    </row>
    <row r="935" spans="2:3" ht="20.25">
      <c r="B935" s="113"/>
      <c r="C935" s="113"/>
    </row>
    <row r="936" spans="2:3" ht="20.25">
      <c r="B936" s="113"/>
      <c r="C936" s="113"/>
    </row>
    <row r="937" spans="2:3" ht="20.25">
      <c r="B937" s="113"/>
      <c r="C937" s="113"/>
    </row>
    <row r="938" spans="2:3" ht="20.25">
      <c r="B938" s="113"/>
      <c r="C938" s="113"/>
    </row>
    <row r="939" spans="2:3" ht="20.25">
      <c r="B939" s="113"/>
      <c r="C939" s="113"/>
    </row>
    <row r="940" spans="2:3" ht="20.25">
      <c r="B940" s="113"/>
      <c r="C940" s="113"/>
    </row>
    <row r="941" spans="2:3" ht="20.25">
      <c r="B941" s="113"/>
      <c r="C941" s="113"/>
    </row>
    <row r="942" spans="2:3" ht="20.25">
      <c r="B942" s="113"/>
      <c r="C942" s="113"/>
    </row>
    <row r="943" spans="2:3" ht="20.25">
      <c r="B943" s="113"/>
      <c r="C943" s="113"/>
    </row>
    <row r="944" spans="2:3" ht="20.25">
      <c r="B944" s="113"/>
      <c r="C944" s="113"/>
    </row>
    <row r="945" spans="2:3" ht="20.25">
      <c r="B945" s="113"/>
      <c r="C945" s="113"/>
    </row>
    <row r="946" spans="2:3" ht="20.25">
      <c r="B946" s="113"/>
      <c r="C946" s="113"/>
    </row>
    <row r="947" spans="2:3" ht="20.25">
      <c r="B947" s="113"/>
      <c r="C947" s="113"/>
    </row>
    <row r="948" spans="2:3" ht="20.25">
      <c r="B948" s="113"/>
      <c r="C948" s="113"/>
    </row>
    <row r="949" spans="2:3" ht="20.25">
      <c r="B949" s="113"/>
      <c r="C949" s="113"/>
    </row>
    <row r="950" spans="2:3" ht="20.25">
      <c r="B950" s="113"/>
      <c r="C950" s="113"/>
    </row>
    <row r="951" spans="2:3" ht="20.25">
      <c r="B951" s="113"/>
      <c r="C951" s="113"/>
    </row>
    <row r="952" spans="2:3" ht="20.25">
      <c r="B952" s="113"/>
      <c r="C952" s="113"/>
    </row>
    <row r="953" spans="2:3" ht="20.25">
      <c r="B953" s="113"/>
      <c r="C953" s="113"/>
    </row>
    <row r="954" spans="2:3" ht="20.25">
      <c r="B954" s="113"/>
      <c r="C954" s="113"/>
    </row>
    <row r="955" spans="2:3" ht="20.25">
      <c r="B955" s="113"/>
      <c r="C955" s="113"/>
    </row>
    <row r="956" spans="2:3" ht="20.25">
      <c r="B956" s="113"/>
      <c r="C956" s="113"/>
    </row>
    <row r="957" spans="2:3" ht="20.25">
      <c r="B957" s="113"/>
      <c r="C957" s="113"/>
    </row>
    <row r="958" spans="2:3" ht="20.25">
      <c r="B958" s="113"/>
      <c r="C958" s="113"/>
    </row>
    <row r="959" spans="2:3" ht="20.25">
      <c r="B959" s="113"/>
      <c r="C959" s="113"/>
    </row>
    <row r="960" spans="2:3" ht="20.25">
      <c r="B960" s="113"/>
      <c r="C960" s="113"/>
    </row>
    <row r="961" spans="2:3" ht="20.25">
      <c r="B961" s="113"/>
      <c r="C961" s="113"/>
    </row>
    <row r="962" spans="2:3" ht="20.25">
      <c r="B962" s="113"/>
      <c r="C962" s="113"/>
    </row>
    <row r="963" spans="2:3" ht="20.25">
      <c r="B963" s="113"/>
      <c r="C963" s="113"/>
    </row>
    <row r="964" spans="2:3" ht="20.25">
      <c r="B964" s="113"/>
      <c r="C964" s="113"/>
    </row>
    <row r="965" spans="2:3" ht="20.25">
      <c r="B965" s="113"/>
      <c r="C965" s="113"/>
    </row>
    <row r="966" spans="2:3" ht="20.25">
      <c r="B966" s="113"/>
      <c r="C966" s="113"/>
    </row>
    <row r="967" spans="2:3" ht="20.25">
      <c r="B967" s="113"/>
      <c r="C967" s="113"/>
    </row>
    <row r="968" spans="2:3" ht="20.25">
      <c r="B968" s="113"/>
      <c r="C968" s="113"/>
    </row>
    <row r="969" spans="2:3" ht="20.25">
      <c r="B969" s="113"/>
      <c r="C969" s="113"/>
    </row>
    <row r="970" spans="2:3" ht="20.25">
      <c r="B970" s="113"/>
      <c r="C970" s="113"/>
    </row>
    <row r="971" spans="2:3" ht="20.25">
      <c r="B971" s="113"/>
      <c r="C971" s="113"/>
    </row>
    <row r="972" spans="2:3" ht="20.25">
      <c r="B972" s="113"/>
      <c r="C972" s="113"/>
    </row>
    <row r="973" spans="2:3" ht="20.25">
      <c r="B973" s="113"/>
      <c r="C973" s="113"/>
    </row>
    <row r="974" spans="2:3" ht="20.25">
      <c r="B974" s="113"/>
      <c r="C974" s="113"/>
    </row>
    <row r="975" spans="2:3" ht="20.25">
      <c r="B975" s="113"/>
      <c r="C975" s="113"/>
    </row>
    <row r="976" spans="2:3" ht="20.25">
      <c r="B976" s="113"/>
      <c r="C976" s="113"/>
    </row>
    <row r="977" spans="2:3" ht="20.25">
      <c r="B977" s="113"/>
      <c r="C977" s="113"/>
    </row>
    <row r="978" spans="2:3" ht="20.25">
      <c r="B978" s="113"/>
      <c r="C978" s="113"/>
    </row>
    <row r="979" spans="2:3" ht="20.25">
      <c r="B979" s="113"/>
      <c r="C979" s="113"/>
    </row>
    <row r="980" spans="2:3" ht="20.25">
      <c r="B980" s="113"/>
      <c r="C980" s="113"/>
    </row>
    <row r="981" spans="2:3" ht="20.25">
      <c r="B981" s="113"/>
      <c r="C981" s="113"/>
    </row>
    <row r="982" spans="2:3" ht="20.25">
      <c r="B982" s="113"/>
      <c r="C982" s="113"/>
    </row>
    <row r="983" spans="2:3" ht="20.25">
      <c r="B983" s="113"/>
      <c r="C983" s="113"/>
    </row>
    <row r="984" spans="2:3" ht="20.25">
      <c r="B984" s="113"/>
      <c r="C984" s="113"/>
    </row>
    <row r="985" spans="2:3" ht="20.25">
      <c r="B985" s="113"/>
      <c r="C985" s="113"/>
    </row>
    <row r="986" spans="2:3" ht="20.25">
      <c r="B986" s="113"/>
      <c r="C986" s="113"/>
    </row>
    <row r="987" spans="2:3" ht="20.25">
      <c r="B987" s="113"/>
      <c r="C987" s="113"/>
    </row>
    <row r="988" spans="2:3" ht="20.25">
      <c r="B988" s="113"/>
      <c r="C988" s="113"/>
    </row>
    <row r="989" spans="2:3" ht="20.25">
      <c r="B989" s="113"/>
      <c r="C989" s="113"/>
    </row>
    <row r="990" spans="2:3" ht="20.25">
      <c r="B990" s="113"/>
      <c r="C990" s="113"/>
    </row>
    <row r="991" spans="2:3" ht="20.25">
      <c r="B991" s="113"/>
      <c r="C991" s="113"/>
    </row>
    <row r="992" spans="2:3" ht="20.25">
      <c r="B992" s="113"/>
      <c r="C992" s="113"/>
    </row>
    <row r="993" spans="2:3" ht="20.25">
      <c r="B993" s="113"/>
      <c r="C993" s="113"/>
    </row>
    <row r="994" spans="2:3" ht="20.25">
      <c r="B994" s="113"/>
      <c r="C994" s="113"/>
    </row>
    <row r="995" spans="2:3" ht="20.25">
      <c r="B995" s="113"/>
      <c r="C995" s="113"/>
    </row>
    <row r="996" spans="2:3" ht="20.25">
      <c r="B996" s="113"/>
      <c r="C996" s="113"/>
    </row>
    <row r="997" spans="2:3" ht="20.25">
      <c r="B997" s="113"/>
      <c r="C997" s="113"/>
    </row>
    <row r="998" spans="2:3" ht="20.25">
      <c r="B998" s="113"/>
      <c r="C998" s="113"/>
    </row>
    <row r="999" spans="2:3" ht="20.25">
      <c r="B999" s="113"/>
      <c r="C999" s="113"/>
    </row>
    <row r="1000" spans="2:3" ht="20.25">
      <c r="B1000" s="113"/>
      <c r="C1000" s="113"/>
    </row>
    <row r="1001" spans="2:3" ht="20.25">
      <c r="B1001" s="113"/>
      <c r="C1001" s="113"/>
    </row>
    <row r="1002" spans="2:3" ht="20.25">
      <c r="B1002" s="113"/>
      <c r="C1002" s="113"/>
    </row>
    <row r="1003" spans="2:3" ht="20.25">
      <c r="B1003" s="113"/>
      <c r="C1003" s="113"/>
    </row>
    <row r="1004" spans="2:3" ht="20.25">
      <c r="B1004" s="113"/>
      <c r="C1004" s="113"/>
    </row>
    <row r="1005" spans="2:3" ht="20.25">
      <c r="B1005" s="113"/>
      <c r="C1005" s="113"/>
    </row>
    <row r="1006" spans="2:3" ht="20.25">
      <c r="B1006" s="113"/>
      <c r="C1006" s="113"/>
    </row>
    <row r="1007" spans="2:3" ht="20.25">
      <c r="B1007" s="113"/>
      <c r="C1007" s="113"/>
    </row>
    <row r="1008" spans="2:3" ht="20.25">
      <c r="B1008" s="113"/>
      <c r="C1008" s="113"/>
    </row>
    <row r="1009" spans="2:3" ht="20.25">
      <c r="B1009" s="113"/>
      <c r="C1009" s="113"/>
    </row>
    <row r="1010" spans="2:3" ht="20.25">
      <c r="B1010" s="113"/>
      <c r="C1010" s="113"/>
    </row>
    <row r="1011" spans="2:3" ht="20.25">
      <c r="B1011" s="113"/>
      <c r="C1011" s="113"/>
    </row>
    <row r="1012" spans="2:3" ht="20.25">
      <c r="B1012" s="113"/>
      <c r="C1012" s="113"/>
    </row>
    <row r="1013" spans="2:3" ht="20.25">
      <c r="B1013" s="113"/>
      <c r="C1013" s="113"/>
    </row>
    <row r="1014" spans="2:3" ht="20.25">
      <c r="B1014" s="113"/>
      <c r="C1014" s="113"/>
    </row>
    <row r="1015" spans="2:3" ht="20.25">
      <c r="B1015" s="113"/>
      <c r="C1015" s="113"/>
    </row>
    <row r="1016" spans="2:3" ht="20.25">
      <c r="B1016" s="113"/>
      <c r="C1016" s="113"/>
    </row>
    <row r="1017" spans="2:3" ht="20.25">
      <c r="B1017" s="113"/>
      <c r="C1017" s="113"/>
    </row>
    <row r="1018" spans="2:3" ht="20.25">
      <c r="B1018" s="113"/>
      <c r="C1018" s="113"/>
    </row>
    <row r="1019" spans="2:3" ht="20.25">
      <c r="B1019" s="113"/>
      <c r="C1019" s="113"/>
    </row>
    <row r="1020" spans="2:3" ht="20.25">
      <c r="B1020" s="113"/>
      <c r="C1020" s="113"/>
    </row>
    <row r="1021" spans="2:3" ht="20.25">
      <c r="B1021" s="113"/>
      <c r="C1021" s="113"/>
    </row>
    <row r="1022" spans="2:3" ht="20.25">
      <c r="B1022" s="113"/>
      <c r="C1022" s="113"/>
    </row>
    <row r="1023" spans="2:3" ht="20.25">
      <c r="B1023" s="113"/>
      <c r="C1023" s="113"/>
    </row>
    <row r="1024" spans="2:3" ht="20.25">
      <c r="B1024" s="113"/>
      <c r="C1024" s="113"/>
    </row>
    <row r="1025" spans="2:3" ht="20.25">
      <c r="B1025" s="113"/>
      <c r="C1025" s="113"/>
    </row>
    <row r="1026" spans="2:3" ht="20.25">
      <c r="B1026" s="113"/>
      <c r="C1026" s="113"/>
    </row>
    <row r="1027" spans="2:3" ht="20.25">
      <c r="B1027" s="113"/>
      <c r="C1027" s="113"/>
    </row>
    <row r="1028" spans="2:3" ht="20.25">
      <c r="B1028" s="113"/>
      <c r="C1028" s="113"/>
    </row>
    <row r="1029" spans="2:3" ht="20.25">
      <c r="B1029" s="113"/>
      <c r="C1029" s="113"/>
    </row>
    <row r="1030" spans="2:3" ht="20.25">
      <c r="B1030" s="113"/>
      <c r="C1030" s="113"/>
    </row>
    <row r="1031" spans="2:3" ht="20.25">
      <c r="B1031" s="113"/>
      <c r="C1031" s="113"/>
    </row>
    <row r="1032" spans="2:3" ht="20.25">
      <c r="B1032" s="113"/>
      <c r="C1032" s="113"/>
    </row>
    <row r="1033" spans="2:3" ht="20.25">
      <c r="B1033" s="113"/>
      <c r="C1033" s="113"/>
    </row>
    <row r="1034" spans="2:3" ht="20.25">
      <c r="B1034" s="113"/>
      <c r="C1034" s="113"/>
    </row>
    <row r="1035" spans="2:3" ht="20.25">
      <c r="B1035" s="113"/>
      <c r="C1035" s="113"/>
    </row>
    <row r="1036" spans="2:3" ht="20.25">
      <c r="B1036" s="113"/>
      <c r="C1036" s="113"/>
    </row>
    <row r="1037" spans="2:3" ht="20.25">
      <c r="B1037" s="113"/>
      <c r="C1037" s="113"/>
    </row>
    <row r="1038" spans="2:3" ht="20.25">
      <c r="B1038" s="113"/>
      <c r="C1038" s="113"/>
    </row>
    <row r="1039" spans="2:3" ht="20.25">
      <c r="B1039" s="113"/>
      <c r="C1039" s="113"/>
    </row>
    <row r="1040" spans="2:3" ht="20.25">
      <c r="B1040" s="113"/>
      <c r="C1040" s="113"/>
    </row>
    <row r="1041" spans="2:3" ht="20.25">
      <c r="B1041" s="113"/>
      <c r="C1041" s="113"/>
    </row>
    <row r="1042" spans="2:3" ht="20.25">
      <c r="B1042" s="113"/>
      <c r="C1042" s="113"/>
    </row>
    <row r="1043" spans="2:3" ht="20.25">
      <c r="B1043" s="113"/>
      <c r="C1043" s="113"/>
    </row>
    <row r="1044" spans="2:3" ht="20.25">
      <c r="B1044" s="113"/>
      <c r="C1044" s="113"/>
    </row>
    <row r="1045" spans="2:3" ht="20.25">
      <c r="B1045" s="113"/>
      <c r="C1045" s="113"/>
    </row>
    <row r="1046" spans="2:3" ht="20.25">
      <c r="B1046" s="113"/>
      <c r="C1046" s="113"/>
    </row>
    <row r="1047" spans="2:3" ht="20.25">
      <c r="B1047" s="113"/>
      <c r="C1047" s="113"/>
    </row>
    <row r="1048" spans="2:3" ht="20.25">
      <c r="B1048" s="113"/>
      <c r="C1048" s="113"/>
    </row>
    <row r="1049" spans="2:3" ht="20.25">
      <c r="B1049" s="113"/>
      <c r="C1049" s="113"/>
    </row>
    <row r="1050" spans="2:3" ht="20.25">
      <c r="B1050" s="113"/>
      <c r="C1050" s="113"/>
    </row>
    <row r="1051" spans="2:3" ht="20.25">
      <c r="B1051" s="113"/>
      <c r="C1051" s="113"/>
    </row>
    <row r="1052" spans="2:3" ht="20.25">
      <c r="B1052" s="113"/>
      <c r="C1052" s="113"/>
    </row>
    <row r="1053" spans="2:3" ht="20.25">
      <c r="B1053" s="113"/>
      <c r="C1053" s="113"/>
    </row>
    <row r="1054" spans="2:3" ht="20.25">
      <c r="B1054" s="113"/>
      <c r="C1054" s="113"/>
    </row>
    <row r="1055" spans="2:3" ht="20.25">
      <c r="B1055" s="113"/>
      <c r="C1055" s="113"/>
    </row>
    <row r="1056" spans="2:3" ht="20.25">
      <c r="B1056" s="113"/>
      <c r="C1056" s="113"/>
    </row>
    <row r="1057" spans="2:3" ht="20.25">
      <c r="B1057" s="113"/>
      <c r="C1057" s="113"/>
    </row>
    <row r="1058" spans="2:3" ht="20.25">
      <c r="B1058" s="113"/>
      <c r="C1058" s="113"/>
    </row>
    <row r="1059" spans="2:3" ht="20.25">
      <c r="B1059" s="113"/>
      <c r="C1059" s="113"/>
    </row>
    <row r="1060" spans="2:3" ht="20.25">
      <c r="B1060" s="113"/>
      <c r="C1060" s="113"/>
    </row>
    <row r="1061" spans="2:3" ht="20.25">
      <c r="B1061" s="113"/>
      <c r="C1061" s="113"/>
    </row>
    <row r="1062" spans="2:3" ht="20.25">
      <c r="B1062" s="113"/>
      <c r="C1062" s="113"/>
    </row>
    <row r="1063" spans="2:3" ht="20.25">
      <c r="B1063" s="113"/>
      <c r="C1063" s="113"/>
    </row>
    <row r="1064" spans="2:3" ht="20.25">
      <c r="B1064" s="113"/>
      <c r="C1064" s="113"/>
    </row>
    <row r="1065" spans="2:3" ht="20.25">
      <c r="B1065" s="113"/>
      <c r="C1065" s="113"/>
    </row>
    <row r="1066" spans="2:3" ht="20.25">
      <c r="B1066" s="113"/>
      <c r="C1066" s="113"/>
    </row>
    <row r="1067" spans="2:3" ht="20.25">
      <c r="B1067" s="113"/>
      <c r="C1067" s="113"/>
    </row>
    <row r="1068" spans="2:3" ht="20.25">
      <c r="B1068" s="113"/>
      <c r="C1068" s="113"/>
    </row>
    <row r="1069" spans="2:3" ht="20.25">
      <c r="B1069" s="113"/>
      <c r="C1069" s="113"/>
    </row>
    <row r="1070" spans="2:3" ht="20.25">
      <c r="B1070" s="113"/>
      <c r="C1070" s="113"/>
    </row>
    <row r="1071" spans="2:3" ht="20.25">
      <c r="B1071" s="113"/>
      <c r="C1071" s="113"/>
    </row>
    <row r="1072" spans="2:3" ht="20.25">
      <c r="B1072" s="113"/>
      <c r="C1072" s="113"/>
    </row>
    <row r="1073" spans="2:3" ht="20.25">
      <c r="B1073" s="113"/>
      <c r="C1073" s="113"/>
    </row>
    <row r="1074" spans="2:3" ht="20.25">
      <c r="B1074" s="113"/>
      <c r="C1074" s="113"/>
    </row>
    <row r="1075" spans="2:3" ht="20.25">
      <c r="B1075" s="113"/>
      <c r="C1075" s="113"/>
    </row>
    <row r="1076" spans="2:3" ht="20.25">
      <c r="B1076" s="113"/>
      <c r="C1076" s="113"/>
    </row>
    <row r="1077" spans="2:3" ht="20.25">
      <c r="B1077" s="113"/>
      <c r="C1077" s="113"/>
    </row>
    <row r="1078" spans="2:3" ht="20.25">
      <c r="B1078" s="113"/>
      <c r="C1078" s="113"/>
    </row>
    <row r="1079" spans="2:3" ht="20.25">
      <c r="B1079" s="113"/>
      <c r="C1079" s="113"/>
    </row>
    <row r="1080" spans="2:3" ht="20.25">
      <c r="B1080" s="113"/>
      <c r="C1080" s="113"/>
    </row>
    <row r="1081" spans="2:3" ht="20.25">
      <c r="B1081" s="113"/>
      <c r="C1081" s="113"/>
    </row>
    <row r="1082" spans="2:3" ht="20.25">
      <c r="B1082" s="113"/>
      <c r="C1082" s="113"/>
    </row>
    <row r="1083" spans="2:3" ht="20.25">
      <c r="B1083" s="113"/>
      <c r="C1083" s="113"/>
    </row>
    <row r="1084" spans="2:3" ht="20.25">
      <c r="B1084" s="113"/>
      <c r="C1084" s="113"/>
    </row>
    <row r="1085" spans="2:3" ht="20.25">
      <c r="B1085" s="113"/>
      <c r="C1085" s="113"/>
    </row>
    <row r="1086" spans="2:3" ht="20.25">
      <c r="B1086" s="113"/>
      <c r="C1086" s="113"/>
    </row>
    <row r="1087" spans="2:3" ht="20.25">
      <c r="B1087" s="113"/>
      <c r="C1087" s="113"/>
    </row>
    <row r="1088" spans="2:3" ht="20.25">
      <c r="B1088" s="113"/>
      <c r="C1088" s="113"/>
    </row>
    <row r="1089" spans="2:3" ht="20.25">
      <c r="B1089" s="113"/>
      <c r="C1089" s="113"/>
    </row>
    <row r="1090" spans="2:3" ht="20.25">
      <c r="B1090" s="113"/>
      <c r="C1090" s="113"/>
    </row>
    <row r="1091" spans="2:3" ht="20.25">
      <c r="B1091" s="113"/>
      <c r="C1091" s="113"/>
    </row>
    <row r="1092" spans="2:3" ht="20.25">
      <c r="B1092" s="113"/>
      <c r="C1092" s="113"/>
    </row>
    <row r="1093" spans="2:3" ht="20.25">
      <c r="B1093" s="113"/>
      <c r="C1093" s="113"/>
    </row>
    <row r="1094" spans="2:3" ht="20.25">
      <c r="B1094" s="113"/>
      <c r="C1094" s="113"/>
    </row>
    <row r="1095" spans="2:3" ht="20.25">
      <c r="B1095" s="113"/>
      <c r="C1095" s="113"/>
    </row>
    <row r="1096" spans="2:3" ht="20.25">
      <c r="B1096" s="113"/>
      <c r="C1096" s="113"/>
    </row>
    <row r="1097" spans="2:3" ht="20.25">
      <c r="B1097" s="113"/>
      <c r="C1097" s="113"/>
    </row>
    <row r="1098" spans="2:3" ht="20.25">
      <c r="B1098" s="113"/>
      <c r="C1098" s="113"/>
    </row>
    <row r="1099" spans="2:3" ht="20.25">
      <c r="B1099" s="113"/>
      <c r="C1099" s="113"/>
    </row>
    <row r="1100" spans="2:3" ht="20.25">
      <c r="B1100" s="113"/>
      <c r="C1100" s="113"/>
    </row>
    <row r="1101" spans="2:3" ht="20.25">
      <c r="B1101" s="113"/>
      <c r="C1101" s="113"/>
    </row>
    <row r="1102" spans="2:3" ht="20.25">
      <c r="B1102" s="113"/>
      <c r="C1102" s="113"/>
    </row>
    <row r="1103" spans="2:3" ht="20.25">
      <c r="B1103" s="113"/>
      <c r="C1103" s="113"/>
    </row>
    <row r="1104" spans="2:3" ht="20.25">
      <c r="B1104" s="113"/>
      <c r="C1104" s="113"/>
    </row>
    <row r="1105" spans="2:3" ht="20.25">
      <c r="B1105" s="113"/>
      <c r="C1105" s="113"/>
    </row>
    <row r="1106" spans="2:3" ht="20.25">
      <c r="B1106" s="113"/>
      <c r="C1106" s="113"/>
    </row>
    <row r="1107" spans="2:3" ht="20.25">
      <c r="B1107" s="113"/>
      <c r="C1107" s="113"/>
    </row>
    <row r="1108" spans="2:3" ht="20.25">
      <c r="B1108" s="113"/>
      <c r="C1108" s="113"/>
    </row>
    <row r="1109" spans="2:3" ht="20.25">
      <c r="B1109" s="113"/>
      <c r="C1109" s="113"/>
    </row>
    <row r="1110" spans="2:3" ht="20.25">
      <c r="B1110" s="113"/>
      <c r="C1110" s="113"/>
    </row>
    <row r="1111" spans="2:3" ht="20.25">
      <c r="B1111" s="113"/>
      <c r="C1111" s="113"/>
    </row>
    <row r="1112" spans="2:3" ht="20.25">
      <c r="B1112" s="113"/>
      <c r="C1112" s="113"/>
    </row>
    <row r="1113" spans="2:3" ht="20.25">
      <c r="B1113" s="113"/>
      <c r="C1113" s="113"/>
    </row>
    <row r="1114" spans="2:3" ht="20.25">
      <c r="B1114" s="113"/>
      <c r="C1114" s="113"/>
    </row>
    <row r="1115" spans="2:3" ht="20.25">
      <c r="B1115" s="113"/>
      <c r="C1115" s="113"/>
    </row>
    <row r="1116" spans="2:3" ht="20.25">
      <c r="B1116" s="113"/>
      <c r="C1116" s="113"/>
    </row>
    <row r="1117" spans="2:3" ht="20.25">
      <c r="B1117" s="113"/>
      <c r="C1117" s="113"/>
    </row>
    <row r="1118" spans="2:3" ht="20.25">
      <c r="B1118" s="113"/>
      <c r="C1118" s="113"/>
    </row>
    <row r="1119" spans="2:3" ht="20.25">
      <c r="B1119" s="113"/>
      <c r="C1119" s="113"/>
    </row>
    <row r="1120" spans="2:3" ht="20.25">
      <c r="B1120" s="113"/>
      <c r="C1120" s="113"/>
    </row>
    <row r="1121" spans="2:3" ht="20.25">
      <c r="B1121" s="113"/>
      <c r="C1121" s="113"/>
    </row>
    <row r="1122" spans="2:3" ht="20.25">
      <c r="B1122" s="113"/>
      <c r="C1122" s="113"/>
    </row>
    <row r="1123" spans="2:3" ht="20.25">
      <c r="B1123" s="113"/>
      <c r="C1123" s="113"/>
    </row>
    <row r="1124" spans="2:3" ht="20.25">
      <c r="B1124" s="113"/>
      <c r="C1124" s="113"/>
    </row>
    <row r="1125" spans="2:3" ht="20.25">
      <c r="B1125" s="113"/>
      <c r="C1125" s="113"/>
    </row>
    <row r="1126" spans="2:3" ht="20.25">
      <c r="B1126" s="113"/>
      <c r="C1126" s="113"/>
    </row>
    <row r="1127" spans="2:3" ht="20.25">
      <c r="B1127" s="113"/>
      <c r="C1127" s="113"/>
    </row>
    <row r="1128" spans="2:3" ht="20.25">
      <c r="B1128" s="113"/>
      <c r="C1128" s="113"/>
    </row>
    <row r="1129" spans="2:3" ht="20.25">
      <c r="B1129" s="113"/>
      <c r="C1129" s="113"/>
    </row>
    <row r="1130" spans="2:3" ht="20.25">
      <c r="B1130" s="113"/>
      <c r="C1130" s="113"/>
    </row>
    <row r="1131" spans="2:3" ht="20.25">
      <c r="B1131" s="113"/>
      <c r="C1131" s="113"/>
    </row>
    <row r="1132" spans="2:3" ht="20.25">
      <c r="B1132" s="113"/>
      <c r="C1132" s="113"/>
    </row>
    <row r="1133" spans="2:3" ht="20.25">
      <c r="B1133" s="113"/>
      <c r="C1133" s="113"/>
    </row>
    <row r="1134" spans="2:3" ht="20.25">
      <c r="B1134" s="113"/>
      <c r="C1134" s="113"/>
    </row>
    <row r="1135" spans="2:3" ht="20.25">
      <c r="B1135" s="113"/>
      <c r="C1135" s="113"/>
    </row>
    <row r="1136" spans="2:3" ht="20.25">
      <c r="B1136" s="113"/>
      <c r="C1136" s="113"/>
    </row>
    <row r="1137" spans="2:3" ht="20.25">
      <c r="B1137" s="113"/>
      <c r="C1137" s="113"/>
    </row>
    <row r="1138" spans="2:3" ht="20.25">
      <c r="B1138" s="113"/>
      <c r="C1138" s="113"/>
    </row>
    <row r="1139" spans="2:3" ht="20.25">
      <c r="B1139" s="113"/>
      <c r="C1139" s="113"/>
    </row>
    <row r="1140" spans="2:3" ht="20.25">
      <c r="B1140" s="113"/>
      <c r="C1140" s="113"/>
    </row>
    <row r="1141" spans="2:3" ht="20.25">
      <c r="B1141" s="113"/>
      <c r="C1141" s="113"/>
    </row>
    <row r="1142" spans="2:3" ht="20.25">
      <c r="B1142" s="113"/>
      <c r="C1142" s="113"/>
    </row>
    <row r="1143" spans="2:3" ht="20.25">
      <c r="B1143" s="113"/>
      <c r="C1143" s="113"/>
    </row>
    <row r="1144" spans="2:3" ht="20.25">
      <c r="B1144" s="113"/>
      <c r="C1144" s="113"/>
    </row>
    <row r="1145" spans="2:3" ht="20.25">
      <c r="B1145" s="113"/>
      <c r="C1145" s="113"/>
    </row>
    <row r="1146" spans="2:3" ht="20.25">
      <c r="B1146" s="113"/>
      <c r="C1146" s="113"/>
    </row>
    <row r="1147" spans="2:3" ht="20.25">
      <c r="B1147" s="113"/>
      <c r="C1147" s="113"/>
    </row>
    <row r="1148" spans="2:3" ht="20.25">
      <c r="B1148" s="113"/>
      <c r="C1148" s="113"/>
    </row>
    <row r="1149" spans="2:3" ht="20.25">
      <c r="B1149" s="113"/>
      <c r="C1149" s="113"/>
    </row>
    <row r="1150" spans="2:3" ht="20.25">
      <c r="B1150" s="113"/>
      <c r="C1150" s="113"/>
    </row>
    <row r="1151" spans="2:3" ht="20.25">
      <c r="B1151" s="113"/>
      <c r="C1151" s="113"/>
    </row>
    <row r="1152" spans="2:3" ht="20.25">
      <c r="B1152" s="113"/>
      <c r="C1152" s="113"/>
    </row>
    <row r="1153" spans="2:3" ht="20.25">
      <c r="B1153" s="113"/>
      <c r="C1153" s="113"/>
    </row>
    <row r="1154" spans="2:3" ht="20.25">
      <c r="B1154" s="113"/>
      <c r="C1154" s="113"/>
    </row>
    <row r="1155" spans="2:3" ht="20.25">
      <c r="B1155" s="113"/>
      <c r="C1155" s="113"/>
    </row>
    <row r="1156" spans="2:3" ht="20.25">
      <c r="B1156" s="113"/>
      <c r="C1156" s="113"/>
    </row>
    <row r="1157" spans="2:3" ht="20.25">
      <c r="B1157" s="113"/>
      <c r="C1157" s="113"/>
    </row>
    <row r="1158" spans="2:3" ht="20.25">
      <c r="B1158" s="113"/>
      <c r="C1158" s="113"/>
    </row>
    <row r="1159" spans="2:3" ht="20.25">
      <c r="B1159" s="113"/>
      <c r="C1159" s="113"/>
    </row>
    <row r="1160" spans="2:3" ht="20.25">
      <c r="B1160" s="113"/>
      <c r="C1160" s="113"/>
    </row>
    <row r="1161" spans="2:3" ht="20.25">
      <c r="B1161" s="113"/>
      <c r="C1161" s="113"/>
    </row>
    <row r="1162" spans="2:3" ht="20.25">
      <c r="B1162" s="113"/>
      <c r="C1162" s="113"/>
    </row>
    <row r="1163" spans="2:3" ht="20.25">
      <c r="B1163" s="113"/>
      <c r="C1163" s="113"/>
    </row>
    <row r="1164" spans="2:3" ht="20.25">
      <c r="B1164" s="113"/>
      <c r="C1164" s="113"/>
    </row>
    <row r="1165" spans="2:3" ht="20.25">
      <c r="B1165" s="113"/>
      <c r="C1165" s="113"/>
    </row>
    <row r="1166" spans="2:3" ht="20.25">
      <c r="B1166" s="113"/>
      <c r="C1166" s="113"/>
    </row>
    <row r="1167" spans="2:3" ht="20.25">
      <c r="B1167" s="113"/>
      <c r="C1167" s="113"/>
    </row>
    <row r="1168" spans="2:3" ht="20.25">
      <c r="B1168" s="113"/>
      <c r="C1168" s="113"/>
    </row>
    <row r="1169" spans="2:3" ht="20.25">
      <c r="B1169" s="113"/>
      <c r="C1169" s="113"/>
    </row>
    <row r="1170" spans="2:3" ht="20.25">
      <c r="B1170" s="113"/>
      <c r="C1170" s="113"/>
    </row>
    <row r="1171" spans="2:3" ht="20.25">
      <c r="B1171" s="113"/>
      <c r="C1171" s="113"/>
    </row>
    <row r="1172" spans="2:3" ht="20.25">
      <c r="B1172" s="113"/>
      <c r="C1172" s="113"/>
    </row>
    <row r="1173" spans="2:3" ht="20.25">
      <c r="B1173" s="113"/>
      <c r="C1173" s="113"/>
    </row>
    <row r="1174" spans="2:3" ht="20.25">
      <c r="B1174" s="113"/>
      <c r="C1174" s="113"/>
    </row>
    <row r="1175" spans="2:3" ht="20.25">
      <c r="B1175" s="113"/>
      <c r="C1175" s="113"/>
    </row>
    <row r="1176" spans="2:3" ht="20.25">
      <c r="B1176" s="113"/>
      <c r="C1176" s="113"/>
    </row>
    <row r="1177" spans="2:3" ht="20.25">
      <c r="B1177" s="113"/>
      <c r="C1177" s="113"/>
    </row>
    <row r="1178" spans="2:3" ht="20.25">
      <c r="B1178" s="113"/>
      <c r="C1178" s="113"/>
    </row>
    <row r="1179" spans="2:3" ht="20.25">
      <c r="B1179" s="113"/>
      <c r="C1179" s="113"/>
    </row>
    <row r="1180" spans="2:3" ht="20.25">
      <c r="B1180" s="113"/>
      <c r="C1180" s="113"/>
    </row>
    <row r="1181" spans="2:3" ht="20.25">
      <c r="B1181" s="113"/>
      <c r="C1181" s="113"/>
    </row>
    <row r="1182" spans="2:3" ht="20.25">
      <c r="B1182" s="113"/>
      <c r="C1182" s="113"/>
    </row>
    <row r="1183" spans="2:3" ht="20.25">
      <c r="B1183" s="113"/>
      <c r="C1183" s="113"/>
    </row>
    <row r="1184" spans="2:3" ht="20.25">
      <c r="B1184" s="113"/>
      <c r="C1184" s="113"/>
    </row>
    <row r="1185" spans="2:3" ht="20.25">
      <c r="B1185" s="113"/>
      <c r="C1185" s="113"/>
    </row>
    <row r="1186" spans="2:3" ht="20.25">
      <c r="B1186" s="113"/>
      <c r="C1186" s="113"/>
    </row>
    <row r="1187" spans="2:3" ht="20.25">
      <c r="B1187" s="113"/>
      <c r="C1187" s="113"/>
    </row>
    <row r="1188" spans="2:3" ht="20.25">
      <c r="B1188" s="113"/>
      <c r="C1188" s="113"/>
    </row>
    <row r="1189" spans="2:3" ht="20.25">
      <c r="B1189" s="113"/>
      <c r="C1189" s="113"/>
    </row>
    <row r="1190" spans="2:3" ht="20.25">
      <c r="B1190" s="113"/>
      <c r="C1190" s="113"/>
    </row>
    <row r="1191" spans="2:3" ht="20.25">
      <c r="B1191" s="113"/>
      <c r="C1191" s="113"/>
    </row>
    <row r="1192" spans="2:3" ht="20.25">
      <c r="B1192" s="113"/>
      <c r="C1192" s="113"/>
    </row>
    <row r="1193" spans="2:3" ht="20.25">
      <c r="B1193" s="113"/>
      <c r="C1193" s="113"/>
    </row>
    <row r="1194" spans="2:3" ht="20.25">
      <c r="B1194" s="113"/>
      <c r="C1194" s="113"/>
    </row>
    <row r="1195" spans="2:3" ht="20.25">
      <c r="B1195" s="113"/>
      <c r="C1195" s="113"/>
    </row>
    <row r="1196" spans="2:3" ht="20.25">
      <c r="B1196" s="113"/>
      <c r="C1196" s="113"/>
    </row>
    <row r="1197" spans="2:3" ht="20.25">
      <c r="B1197" s="113"/>
      <c r="C1197" s="113"/>
    </row>
    <row r="1198" spans="2:3" ht="20.25">
      <c r="B1198" s="113"/>
      <c r="C1198" s="113"/>
    </row>
    <row r="1199" spans="2:3" ht="20.25">
      <c r="B1199" s="113"/>
      <c r="C1199" s="113"/>
    </row>
    <row r="1200" spans="2:3" ht="20.25">
      <c r="B1200" s="113"/>
      <c r="C1200" s="113"/>
    </row>
    <row r="1201" spans="2:3" ht="20.25">
      <c r="B1201" s="113"/>
      <c r="C1201" s="113"/>
    </row>
    <row r="1202" spans="2:3" ht="20.25">
      <c r="B1202" s="113"/>
      <c r="C1202" s="113"/>
    </row>
    <row r="1203" spans="2:3" ht="20.25">
      <c r="B1203" s="113"/>
      <c r="C1203" s="113"/>
    </row>
    <row r="1204" spans="2:3" ht="20.25">
      <c r="B1204" s="113"/>
      <c r="C1204" s="113"/>
    </row>
    <row r="1205" spans="2:3" ht="20.25">
      <c r="B1205" s="113"/>
      <c r="C1205" s="113"/>
    </row>
    <row r="1206" spans="2:3" ht="20.25">
      <c r="B1206" s="113"/>
      <c r="C1206" s="113"/>
    </row>
    <row r="1207" spans="2:3" ht="20.25">
      <c r="B1207" s="113"/>
      <c r="C1207" s="113"/>
    </row>
    <row r="1208" spans="2:3" ht="20.25">
      <c r="B1208" s="113"/>
      <c r="C1208" s="113"/>
    </row>
    <row r="1209" spans="2:3" ht="20.25">
      <c r="B1209" s="113"/>
      <c r="C1209" s="113"/>
    </row>
    <row r="1210" spans="2:3" ht="20.25">
      <c r="B1210" s="113"/>
      <c r="C1210" s="113"/>
    </row>
    <row r="1211" spans="2:3" ht="20.25">
      <c r="B1211" s="113"/>
      <c r="C1211" s="113"/>
    </row>
    <row r="1212" spans="2:3" ht="20.25">
      <c r="B1212" s="113"/>
      <c r="C1212" s="113"/>
    </row>
    <row r="1213" spans="2:3" ht="20.25">
      <c r="B1213" s="113"/>
      <c r="C1213" s="113"/>
    </row>
    <row r="1214" spans="2:3" ht="20.25">
      <c r="B1214" s="113"/>
      <c r="C1214" s="113"/>
    </row>
    <row r="1215" spans="2:3" ht="20.25">
      <c r="B1215" s="113"/>
      <c r="C1215" s="113"/>
    </row>
    <row r="1216" spans="2:3" ht="20.25">
      <c r="B1216" s="113"/>
      <c r="C1216" s="113"/>
    </row>
    <row r="1217" spans="2:3" ht="20.25">
      <c r="B1217" s="113"/>
      <c r="C1217" s="113"/>
    </row>
    <row r="1218" spans="2:3" ht="20.25">
      <c r="B1218" s="113"/>
      <c r="C1218" s="113"/>
    </row>
    <row r="1219" spans="2:3" ht="20.25">
      <c r="B1219" s="113"/>
      <c r="C1219" s="113"/>
    </row>
    <row r="1220" spans="2:3" ht="20.25">
      <c r="B1220" s="113"/>
      <c r="C1220" s="113"/>
    </row>
    <row r="1221" spans="2:3" ht="20.25">
      <c r="B1221" s="113"/>
      <c r="C1221" s="113"/>
    </row>
    <row r="1222" spans="2:3" ht="20.25">
      <c r="B1222" s="113"/>
      <c r="C1222" s="113"/>
    </row>
    <row r="1223" spans="2:3" ht="20.25">
      <c r="B1223" s="113"/>
      <c r="C1223" s="113"/>
    </row>
    <row r="1224" spans="2:3" ht="20.25">
      <c r="B1224" s="113"/>
      <c r="C1224" s="113"/>
    </row>
    <row r="1225" spans="2:3" ht="20.25">
      <c r="B1225" s="113"/>
      <c r="C1225" s="113"/>
    </row>
    <row r="1226" spans="2:3" ht="20.25">
      <c r="B1226" s="113"/>
      <c r="C1226" s="113"/>
    </row>
    <row r="1227" spans="2:3" ht="20.25">
      <c r="B1227" s="113"/>
      <c r="C1227" s="113"/>
    </row>
    <row r="1228" spans="2:3" ht="20.25">
      <c r="B1228" s="113"/>
      <c r="C1228" s="113"/>
    </row>
    <row r="1229" spans="2:3" ht="20.25">
      <c r="B1229" s="113"/>
      <c r="C1229" s="113"/>
    </row>
    <row r="1230" spans="2:3" ht="20.25">
      <c r="B1230" s="113"/>
      <c r="C1230" s="113"/>
    </row>
    <row r="1231" spans="2:3" ht="20.25">
      <c r="B1231" s="113"/>
      <c r="C1231" s="113"/>
    </row>
    <row r="1232" spans="2:3" ht="20.25">
      <c r="B1232" s="113"/>
      <c r="C1232" s="113"/>
    </row>
    <row r="1233" spans="2:3" ht="20.25">
      <c r="B1233" s="113"/>
      <c r="C1233" s="113"/>
    </row>
    <row r="1234" spans="2:3" ht="20.25">
      <c r="B1234" s="113"/>
      <c r="C1234" s="113"/>
    </row>
    <row r="1235" spans="2:3" ht="20.25">
      <c r="B1235" s="113"/>
      <c r="C1235" s="113"/>
    </row>
    <row r="1236" spans="2:3" ht="20.25">
      <c r="B1236" s="113"/>
      <c r="C1236" s="113"/>
    </row>
    <row r="1237" spans="2:3" ht="20.25">
      <c r="B1237" s="113"/>
      <c r="C1237" s="113"/>
    </row>
    <row r="1238" spans="2:3" ht="20.25">
      <c r="B1238" s="113"/>
      <c r="C1238" s="113"/>
    </row>
    <row r="1239" spans="2:3" ht="20.25">
      <c r="B1239" s="113"/>
      <c r="C1239" s="113"/>
    </row>
    <row r="1240" spans="2:3" ht="20.25">
      <c r="B1240" s="113"/>
      <c r="C1240" s="113"/>
    </row>
    <row r="1241" spans="2:3" ht="20.25">
      <c r="B1241" s="113"/>
      <c r="C1241" s="113"/>
    </row>
    <row r="1242" spans="2:3" ht="20.25">
      <c r="B1242" s="113"/>
      <c r="C1242" s="113"/>
    </row>
    <row r="1243" spans="2:3" ht="20.25">
      <c r="B1243" s="113"/>
      <c r="C1243" s="113"/>
    </row>
    <row r="1244" spans="2:3" ht="20.25">
      <c r="B1244" s="113"/>
      <c r="C1244" s="113"/>
    </row>
    <row r="1245" spans="2:3" ht="20.25">
      <c r="B1245" s="113"/>
      <c r="C1245" s="113"/>
    </row>
    <row r="1246" spans="2:3" ht="20.25">
      <c r="B1246" s="113"/>
      <c r="C1246" s="113"/>
    </row>
    <row r="1247" spans="2:3" ht="20.25">
      <c r="B1247" s="113"/>
      <c r="C1247" s="113"/>
    </row>
    <row r="1248" spans="2:3" ht="20.25">
      <c r="B1248" s="113"/>
      <c r="C1248" s="113"/>
    </row>
    <row r="1249" spans="2:3" ht="20.25">
      <c r="B1249" s="113"/>
      <c r="C1249" s="113"/>
    </row>
    <row r="1250" spans="2:3" ht="20.25">
      <c r="B1250" s="113"/>
      <c r="C1250" s="113"/>
    </row>
    <row r="1251" spans="2:3" ht="20.25">
      <c r="B1251" s="113"/>
      <c r="C1251" s="113"/>
    </row>
    <row r="1252" spans="2:3" ht="20.25">
      <c r="B1252" s="113"/>
      <c r="C1252" s="113"/>
    </row>
    <row r="1253" spans="2:3" ht="20.25">
      <c r="B1253" s="113"/>
      <c r="C1253" s="113"/>
    </row>
    <row r="1254" spans="2:3" ht="20.25">
      <c r="B1254" s="113"/>
      <c r="C1254" s="113"/>
    </row>
    <row r="1255" spans="2:3" ht="20.25">
      <c r="B1255" s="113"/>
      <c r="C1255" s="113"/>
    </row>
    <row r="1256" spans="2:3" ht="20.25">
      <c r="B1256" s="113"/>
      <c r="C1256" s="113"/>
    </row>
    <row r="1257" spans="2:3" ht="20.25">
      <c r="B1257" s="113"/>
      <c r="C1257" s="113"/>
    </row>
    <row r="1258" spans="2:3" ht="20.25">
      <c r="B1258" s="113"/>
      <c r="C1258" s="113"/>
    </row>
    <row r="1259" spans="2:3" ht="20.25">
      <c r="B1259" s="113"/>
      <c r="C1259" s="113"/>
    </row>
    <row r="1260" spans="2:3" ht="20.25">
      <c r="B1260" s="113"/>
      <c r="C1260" s="113"/>
    </row>
    <row r="1261" spans="2:3" ht="20.25">
      <c r="B1261" s="113"/>
      <c r="C1261" s="113"/>
    </row>
    <row r="1262" spans="2:3" ht="20.25">
      <c r="B1262" s="113"/>
      <c r="C1262" s="113"/>
    </row>
    <row r="1263" spans="2:3" ht="20.25">
      <c r="B1263" s="113"/>
      <c r="C1263" s="113"/>
    </row>
    <row r="1264" spans="2:3" ht="20.25">
      <c r="B1264" s="113"/>
      <c r="C1264" s="113"/>
    </row>
    <row r="1265" spans="2:3" ht="20.25">
      <c r="B1265" s="113"/>
      <c r="C1265" s="113"/>
    </row>
    <row r="1266" spans="2:3" ht="20.25">
      <c r="B1266" s="113"/>
      <c r="C1266" s="113"/>
    </row>
    <row r="1267" spans="2:3" ht="20.25">
      <c r="B1267" s="113"/>
      <c r="C1267" s="113"/>
    </row>
    <row r="1268" spans="2:3" ht="20.25">
      <c r="B1268" s="113"/>
      <c r="C1268" s="113"/>
    </row>
    <row r="1269" spans="2:3" ht="20.25">
      <c r="B1269" s="113"/>
      <c r="C1269" s="113"/>
    </row>
    <row r="1270" spans="2:3" ht="20.25">
      <c r="B1270" s="113"/>
      <c r="C1270" s="113"/>
    </row>
    <row r="1271" spans="2:3" ht="20.25">
      <c r="B1271" s="113"/>
      <c r="C1271" s="113"/>
    </row>
    <row r="1272" spans="2:3" ht="20.25">
      <c r="B1272" s="113"/>
      <c r="C1272" s="113"/>
    </row>
    <row r="1273" spans="2:3" ht="20.25">
      <c r="B1273" s="113"/>
      <c r="C1273" s="113"/>
    </row>
    <row r="1274" spans="2:3" ht="20.25">
      <c r="B1274" s="113"/>
      <c r="C1274" s="113"/>
    </row>
    <row r="1275" spans="2:3" ht="20.25">
      <c r="B1275" s="113"/>
      <c r="C1275" s="113"/>
    </row>
    <row r="1276" spans="2:3" ht="20.25">
      <c r="B1276" s="113"/>
      <c r="C1276" s="113"/>
    </row>
    <row r="1277" spans="2:3" ht="20.25">
      <c r="B1277" s="113"/>
      <c r="C1277" s="113"/>
    </row>
    <row r="1278" spans="2:3" ht="20.25">
      <c r="B1278" s="113"/>
      <c r="C1278" s="113"/>
    </row>
    <row r="1279" spans="2:3" ht="20.25">
      <c r="B1279" s="113"/>
      <c r="C1279" s="113"/>
    </row>
    <row r="1280" spans="2:3" ht="20.25">
      <c r="B1280" s="113"/>
      <c r="C1280" s="113"/>
    </row>
    <row r="1281" spans="2:3" ht="20.25">
      <c r="B1281" s="113"/>
      <c r="C1281" s="113"/>
    </row>
    <row r="1282" spans="2:3" ht="20.25">
      <c r="B1282" s="113"/>
      <c r="C1282" s="113"/>
    </row>
    <row r="1283" spans="2:3" ht="20.25">
      <c r="B1283" s="113"/>
      <c r="C1283" s="113"/>
    </row>
    <row r="1284" spans="2:3" ht="20.25">
      <c r="B1284" s="113"/>
      <c r="C1284" s="113"/>
    </row>
    <row r="1285" spans="2:3" ht="20.25">
      <c r="B1285" s="113"/>
      <c r="C1285" s="113"/>
    </row>
    <row r="1286" spans="2:3" ht="20.25">
      <c r="B1286" s="113"/>
      <c r="C1286" s="113"/>
    </row>
    <row r="1287" spans="2:3" ht="20.25">
      <c r="B1287" s="113"/>
      <c r="C1287" s="113"/>
    </row>
    <row r="1288" spans="2:3" ht="20.25">
      <c r="B1288" s="113"/>
      <c r="C1288" s="113"/>
    </row>
    <row r="1289" spans="2:3" ht="20.25">
      <c r="B1289" s="113"/>
      <c r="C1289" s="113"/>
    </row>
    <row r="1290" spans="2:3" ht="20.25">
      <c r="B1290" s="113"/>
      <c r="C1290" s="113"/>
    </row>
    <row r="1291" spans="2:3" ht="20.25">
      <c r="B1291" s="113"/>
      <c r="C1291" s="113"/>
    </row>
    <row r="1292" spans="2:3" ht="20.25">
      <c r="B1292" s="113"/>
      <c r="C1292" s="113"/>
    </row>
    <row r="1293" spans="2:3" ht="20.25">
      <c r="B1293" s="113"/>
      <c r="C1293" s="113"/>
    </row>
    <row r="1294" spans="2:3" ht="20.25">
      <c r="B1294" s="113"/>
      <c r="C1294" s="113"/>
    </row>
    <row r="1295" spans="2:3" ht="20.25">
      <c r="B1295" s="113"/>
      <c r="C1295" s="113"/>
    </row>
    <row r="1296" spans="2:3" ht="20.25">
      <c r="B1296" s="113"/>
      <c r="C1296" s="113"/>
    </row>
    <row r="1297" spans="2:3" ht="20.25">
      <c r="B1297" s="113"/>
      <c r="C1297" s="113"/>
    </row>
    <row r="1298" spans="2:3" ht="20.25">
      <c r="B1298" s="113"/>
      <c r="C1298" s="113"/>
    </row>
    <row r="1299" spans="2:3" ht="20.25">
      <c r="B1299" s="113"/>
      <c r="C1299" s="113"/>
    </row>
    <row r="1300" spans="2:3" ht="20.25">
      <c r="B1300" s="113"/>
      <c r="C1300" s="113"/>
    </row>
    <row r="1301" spans="2:3" ht="20.25">
      <c r="B1301" s="113"/>
      <c r="C1301" s="113"/>
    </row>
    <row r="1302" spans="2:3" ht="20.25">
      <c r="B1302" s="113"/>
      <c r="C1302" s="113"/>
    </row>
    <row r="1303" spans="2:3" ht="20.25">
      <c r="B1303" s="113"/>
      <c r="C1303" s="113"/>
    </row>
    <row r="1304" spans="2:3" ht="20.25">
      <c r="B1304" s="113"/>
      <c r="C1304" s="113"/>
    </row>
    <row r="1305" spans="2:3" ht="20.25">
      <c r="B1305" s="113"/>
      <c r="C1305" s="113"/>
    </row>
    <row r="1306" spans="2:3" ht="20.25">
      <c r="B1306" s="113"/>
      <c r="C1306" s="113"/>
    </row>
    <row r="1307" spans="2:3" ht="20.25">
      <c r="B1307" s="113"/>
      <c r="C1307" s="113"/>
    </row>
    <row r="1308" spans="2:3" ht="20.25">
      <c r="B1308" s="113"/>
      <c r="C1308" s="113"/>
    </row>
    <row r="1309" spans="2:3" ht="20.25">
      <c r="B1309" s="113"/>
      <c r="C1309" s="113"/>
    </row>
    <row r="1310" spans="2:3" ht="20.25">
      <c r="B1310" s="113"/>
      <c r="C1310" s="113"/>
    </row>
    <row r="1311" spans="2:3" ht="20.25">
      <c r="B1311" s="113"/>
      <c r="C1311" s="113"/>
    </row>
    <row r="1312" spans="2:3" ht="20.25">
      <c r="B1312" s="113"/>
      <c r="C1312" s="113"/>
    </row>
    <row r="1313" spans="2:3" ht="20.25">
      <c r="B1313" s="113"/>
      <c r="C1313" s="113"/>
    </row>
    <row r="1314" spans="2:3" ht="20.25">
      <c r="B1314" s="113"/>
      <c r="C1314" s="113"/>
    </row>
    <row r="1315" spans="2:3" ht="20.25">
      <c r="B1315" s="113"/>
      <c r="C1315" s="113"/>
    </row>
    <row r="1316" spans="2:3" ht="20.25">
      <c r="B1316" s="113"/>
      <c r="C1316" s="113"/>
    </row>
    <row r="1317" spans="2:3" ht="20.25">
      <c r="B1317" s="113"/>
      <c r="C1317" s="113"/>
    </row>
    <row r="1318" spans="2:3" ht="20.25">
      <c r="B1318" s="113"/>
      <c r="C1318" s="113"/>
    </row>
    <row r="1319" spans="2:3" ht="20.25">
      <c r="B1319" s="113"/>
      <c r="C1319" s="113"/>
    </row>
    <row r="1320" spans="2:3" ht="20.25">
      <c r="B1320" s="113"/>
      <c r="C1320" s="113"/>
    </row>
    <row r="1321" spans="2:3" ht="20.25">
      <c r="B1321" s="113"/>
      <c r="C1321" s="113"/>
    </row>
    <row r="1322" spans="2:3" ht="20.25">
      <c r="B1322" s="113"/>
      <c r="C1322" s="113"/>
    </row>
    <row r="1323" spans="2:3" ht="20.25">
      <c r="B1323" s="113"/>
      <c r="C1323" s="113"/>
    </row>
    <row r="1324" spans="2:3" ht="20.25">
      <c r="B1324" s="113"/>
      <c r="C1324" s="113"/>
    </row>
    <row r="1325" spans="2:3" ht="20.25">
      <c r="B1325" s="113"/>
      <c r="C1325" s="113"/>
    </row>
    <row r="1326" spans="2:3" ht="20.25">
      <c r="B1326" s="113"/>
      <c r="C1326" s="113"/>
    </row>
    <row r="1327" spans="2:3" ht="20.25">
      <c r="B1327" s="113"/>
      <c r="C1327" s="113"/>
    </row>
    <row r="1328" spans="2:3" ht="20.25">
      <c r="B1328" s="113"/>
      <c r="C1328" s="113"/>
    </row>
    <row r="1329" spans="2:3" ht="20.25">
      <c r="B1329" s="113"/>
      <c r="C1329" s="113"/>
    </row>
    <row r="1330" spans="2:3" ht="20.25">
      <c r="B1330" s="113"/>
      <c r="C1330" s="113"/>
    </row>
    <row r="1331" spans="2:3" ht="20.25">
      <c r="B1331" s="113"/>
      <c r="C1331" s="113"/>
    </row>
    <row r="1332" spans="2:3" ht="20.25">
      <c r="B1332" s="113"/>
      <c r="C1332" s="113"/>
    </row>
    <row r="1333" spans="2:3" ht="20.25">
      <c r="B1333" s="113"/>
      <c r="C1333" s="113"/>
    </row>
    <row r="1334" spans="2:3" ht="20.25">
      <c r="B1334" s="113"/>
      <c r="C1334" s="113"/>
    </row>
    <row r="1335" spans="2:3" ht="20.25">
      <c r="B1335" s="113"/>
      <c r="C1335" s="113"/>
    </row>
    <row r="1336" spans="2:3" ht="20.25">
      <c r="B1336" s="113"/>
      <c r="C1336" s="113"/>
    </row>
    <row r="1337" spans="2:3" ht="20.25">
      <c r="B1337" s="113"/>
      <c r="C1337" s="113"/>
    </row>
    <row r="1338" spans="2:3" ht="20.25">
      <c r="B1338" s="113"/>
      <c r="C1338" s="113"/>
    </row>
    <row r="1339" spans="2:3" ht="20.25">
      <c r="B1339" s="113"/>
      <c r="C1339" s="113"/>
    </row>
    <row r="1340" spans="2:3" ht="20.25">
      <c r="B1340" s="113"/>
      <c r="C1340" s="113"/>
    </row>
    <row r="1341" spans="2:3" ht="20.25">
      <c r="B1341" s="113"/>
      <c r="C1341" s="113"/>
    </row>
    <row r="1342" spans="2:3" ht="20.25">
      <c r="B1342" s="113"/>
      <c r="C1342" s="113"/>
    </row>
    <row r="1343" spans="2:3" ht="20.25">
      <c r="B1343" s="113"/>
      <c r="C1343" s="113"/>
    </row>
    <row r="1344" spans="2:3" ht="20.25">
      <c r="B1344" s="113"/>
      <c r="C1344" s="113"/>
    </row>
    <row r="1345" spans="2:3" ht="20.25">
      <c r="B1345" s="113"/>
      <c r="C1345" s="113"/>
    </row>
    <row r="1346" spans="2:3" ht="20.25">
      <c r="B1346" s="113"/>
      <c r="C1346" s="113"/>
    </row>
    <row r="1347" spans="2:3" ht="20.25">
      <c r="B1347" s="113"/>
      <c r="C1347" s="113"/>
    </row>
    <row r="1348" spans="2:3" ht="20.25">
      <c r="B1348" s="113"/>
      <c r="C1348" s="113"/>
    </row>
    <row r="1349" spans="2:3" ht="20.25">
      <c r="B1349" s="113"/>
      <c r="C1349" s="113"/>
    </row>
    <row r="1350" spans="2:3" ht="20.25">
      <c r="B1350" s="113"/>
      <c r="C1350" s="113"/>
    </row>
    <row r="1351" spans="2:3" ht="20.25">
      <c r="B1351" s="113"/>
      <c r="C1351" s="113"/>
    </row>
    <row r="1352" spans="2:3" ht="20.25">
      <c r="B1352" s="113"/>
      <c r="C1352" s="113"/>
    </row>
    <row r="1353" spans="2:3" ht="20.25">
      <c r="B1353" s="113"/>
      <c r="C1353" s="113"/>
    </row>
    <row r="1354" spans="2:3" ht="20.25">
      <c r="B1354" s="113"/>
      <c r="C1354" s="113"/>
    </row>
    <row r="1355" spans="2:3" ht="20.25">
      <c r="B1355" s="113"/>
      <c r="C1355" s="113"/>
    </row>
    <row r="1356" spans="2:3" ht="20.25">
      <c r="B1356" s="113"/>
      <c r="C1356" s="113"/>
    </row>
    <row r="1357" spans="2:3" ht="20.25">
      <c r="B1357" s="113"/>
      <c r="C1357" s="113"/>
    </row>
    <row r="1358" spans="2:3" ht="20.25">
      <c r="B1358" s="113"/>
      <c r="C1358" s="113"/>
    </row>
    <row r="1359" spans="2:3" ht="20.25">
      <c r="B1359" s="113"/>
      <c r="C1359" s="113"/>
    </row>
    <row r="1360" spans="2:3" ht="20.25">
      <c r="B1360" s="113"/>
      <c r="C1360" s="113"/>
    </row>
    <row r="1361" spans="2:3" ht="20.25">
      <c r="B1361" s="113"/>
      <c r="C1361" s="113"/>
    </row>
    <row r="1362" spans="2:3" ht="20.25">
      <c r="B1362" s="113"/>
      <c r="C1362" s="113"/>
    </row>
    <row r="1363" spans="2:3" ht="20.25">
      <c r="B1363" s="113"/>
      <c r="C1363" s="113"/>
    </row>
    <row r="1364" spans="2:3" ht="20.25">
      <c r="B1364" s="113"/>
      <c r="C1364" s="113"/>
    </row>
    <row r="1365" spans="2:3" ht="20.25">
      <c r="B1365" s="113"/>
      <c r="C1365" s="113"/>
    </row>
    <row r="1366" spans="2:3" ht="20.25">
      <c r="B1366" s="113"/>
      <c r="C1366" s="113"/>
    </row>
    <row r="1367" spans="2:3" ht="20.25">
      <c r="B1367" s="113"/>
      <c r="C1367" s="113"/>
    </row>
    <row r="1368" spans="2:3" ht="20.25">
      <c r="B1368" s="113"/>
      <c r="C1368" s="113"/>
    </row>
    <row r="1369" spans="2:3" ht="20.25">
      <c r="B1369" s="113"/>
      <c r="C1369" s="113"/>
    </row>
    <row r="1370" spans="2:3" ht="20.25">
      <c r="B1370" s="113"/>
      <c r="C1370" s="113"/>
    </row>
    <row r="1371" spans="2:3" ht="20.25">
      <c r="B1371" s="113"/>
      <c r="C1371" s="113"/>
    </row>
    <row r="1372" spans="2:3" ht="20.25">
      <c r="B1372" s="113"/>
      <c r="C1372" s="113"/>
    </row>
    <row r="1373" spans="2:3" ht="20.25">
      <c r="B1373" s="113"/>
      <c r="C1373" s="113"/>
    </row>
    <row r="1374" spans="2:3" ht="20.25">
      <c r="B1374" s="113"/>
      <c r="C1374" s="113"/>
    </row>
    <row r="1375" spans="2:3" ht="20.25">
      <c r="B1375" s="113"/>
      <c r="C1375" s="113"/>
    </row>
    <row r="1376" spans="2:3" ht="20.25">
      <c r="B1376" s="113"/>
      <c r="C1376" s="113"/>
    </row>
    <row r="1377" spans="2:3" ht="20.25">
      <c r="B1377" s="113"/>
      <c r="C1377" s="113"/>
    </row>
    <row r="1378" spans="2:3" ht="20.25">
      <c r="B1378" s="113"/>
      <c r="C1378" s="113"/>
    </row>
    <row r="1379" spans="2:3" ht="20.25">
      <c r="B1379" s="113"/>
      <c r="C1379" s="113"/>
    </row>
    <row r="1380" spans="2:3" ht="20.25">
      <c r="B1380" s="113"/>
      <c r="C1380" s="113"/>
    </row>
    <row r="1381" spans="2:3" ht="20.25">
      <c r="B1381" s="113"/>
      <c r="C1381" s="113"/>
    </row>
    <row r="1382" spans="2:3" ht="20.25">
      <c r="B1382" s="113"/>
      <c r="C1382" s="113"/>
    </row>
    <row r="1383" spans="2:3" ht="20.25">
      <c r="B1383" s="113"/>
      <c r="C1383" s="113"/>
    </row>
    <row r="1384" spans="2:3" ht="20.25">
      <c r="B1384" s="113"/>
      <c r="C1384" s="113"/>
    </row>
    <row r="1385" spans="2:3" ht="20.25">
      <c r="B1385" s="113"/>
      <c r="C1385" s="113"/>
    </row>
    <row r="1386" spans="2:3" ht="20.25">
      <c r="B1386" s="113"/>
      <c r="C1386" s="113"/>
    </row>
    <row r="1387" spans="2:3" ht="20.25">
      <c r="B1387" s="113"/>
      <c r="C1387" s="113"/>
    </row>
    <row r="1388" spans="2:3" ht="20.25">
      <c r="B1388" s="113"/>
      <c r="C1388" s="113"/>
    </row>
    <row r="1389" spans="2:3" ht="20.25">
      <c r="B1389" s="113"/>
      <c r="C1389" s="113"/>
    </row>
    <row r="1390" spans="2:3" ht="20.25">
      <c r="B1390" s="113"/>
      <c r="C1390" s="113"/>
    </row>
    <row r="1391" spans="2:3" ht="20.25">
      <c r="B1391" s="113"/>
      <c r="C1391" s="113"/>
    </row>
    <row r="1392" spans="2:3" ht="20.25">
      <c r="B1392" s="113"/>
      <c r="C1392" s="113"/>
    </row>
    <row r="1393" spans="2:3" ht="20.25">
      <c r="B1393" s="113"/>
      <c r="C1393" s="113"/>
    </row>
    <row r="1394" spans="2:3" ht="20.25">
      <c r="B1394" s="113"/>
      <c r="C1394" s="113"/>
    </row>
    <row r="1395" spans="2:3" ht="20.25">
      <c r="B1395" s="113"/>
      <c r="C1395" s="113"/>
    </row>
    <row r="1396" spans="2:3" ht="20.25">
      <c r="B1396" s="113"/>
      <c r="C1396" s="113"/>
    </row>
    <row r="1397" spans="2:3" ht="20.25">
      <c r="B1397" s="113"/>
      <c r="C1397" s="113"/>
    </row>
    <row r="1398" spans="2:3" ht="20.25">
      <c r="B1398" s="113"/>
      <c r="C1398" s="113"/>
    </row>
    <row r="1399" spans="2:3" ht="20.25">
      <c r="B1399" s="113"/>
      <c r="C1399" s="113"/>
    </row>
    <row r="1400" spans="2:3" ht="20.25">
      <c r="B1400" s="113"/>
      <c r="C1400" s="113"/>
    </row>
    <row r="1401" spans="2:3" ht="20.25">
      <c r="B1401" s="113"/>
      <c r="C1401" s="113"/>
    </row>
    <row r="1402" spans="2:3" ht="20.25">
      <c r="B1402" s="113"/>
      <c r="C1402" s="113"/>
    </row>
    <row r="1403" spans="2:3" ht="20.25">
      <c r="B1403" s="113"/>
      <c r="C1403" s="113"/>
    </row>
    <row r="1404" spans="2:3" ht="20.25">
      <c r="B1404" s="113"/>
      <c r="C1404" s="113"/>
    </row>
    <row r="1405" spans="2:3" ht="20.25">
      <c r="B1405" s="113"/>
      <c r="C1405" s="113"/>
    </row>
    <row r="1406" spans="2:3" ht="20.25">
      <c r="B1406" s="113"/>
      <c r="C1406" s="113"/>
    </row>
    <row r="1407" spans="2:3" ht="20.25">
      <c r="B1407" s="113"/>
      <c r="C1407" s="113"/>
    </row>
    <row r="1408" spans="2:3" ht="20.25">
      <c r="B1408" s="113"/>
      <c r="C1408" s="113"/>
    </row>
    <row r="1409" spans="2:3" ht="20.25">
      <c r="B1409" s="113"/>
      <c r="C1409" s="113"/>
    </row>
    <row r="1410" spans="2:3" ht="20.25">
      <c r="B1410" s="113"/>
      <c r="C1410" s="113"/>
    </row>
    <row r="1411" spans="2:3" ht="20.25">
      <c r="B1411" s="113"/>
      <c r="C1411" s="113"/>
    </row>
    <row r="1412" spans="2:3" ht="20.25">
      <c r="B1412" s="113"/>
      <c r="C1412" s="113"/>
    </row>
    <row r="1413" spans="2:3" ht="20.25">
      <c r="B1413" s="113"/>
      <c r="C1413" s="113"/>
    </row>
    <row r="1414" spans="2:3" ht="20.25">
      <c r="B1414" s="113"/>
      <c r="C1414" s="113"/>
    </row>
    <row r="1415" spans="2:3" ht="20.25">
      <c r="B1415" s="113"/>
      <c r="C1415" s="113"/>
    </row>
    <row r="1416" spans="2:3" ht="20.25">
      <c r="B1416" s="113"/>
      <c r="C1416" s="113"/>
    </row>
    <row r="1417" spans="2:3" ht="20.25">
      <c r="B1417" s="113"/>
      <c r="C1417" s="113"/>
    </row>
    <row r="1418" spans="2:3" ht="20.25">
      <c r="B1418" s="113"/>
      <c r="C1418" s="113"/>
    </row>
    <row r="1419" spans="2:3" ht="20.25">
      <c r="B1419" s="113"/>
      <c r="C1419" s="113"/>
    </row>
    <row r="1420" spans="2:3" ht="20.25">
      <c r="B1420" s="113"/>
      <c r="C1420" s="113"/>
    </row>
    <row r="1421" spans="2:3" ht="20.25">
      <c r="B1421" s="113"/>
      <c r="C1421" s="113"/>
    </row>
    <row r="1422" spans="2:3" ht="20.25">
      <c r="B1422" s="113"/>
      <c r="C1422" s="113"/>
    </row>
    <row r="1423" spans="2:3" ht="20.25">
      <c r="B1423" s="113"/>
      <c r="C1423" s="113"/>
    </row>
    <row r="1424" spans="2:3" ht="20.25">
      <c r="B1424" s="113"/>
      <c r="C1424" s="113"/>
    </row>
    <row r="1425" spans="2:3" ht="20.25">
      <c r="B1425" s="113"/>
      <c r="C1425" s="113"/>
    </row>
    <row r="1426" spans="2:3" ht="20.25">
      <c r="B1426" s="113"/>
      <c r="C1426" s="113"/>
    </row>
    <row r="1427" spans="2:3" ht="20.25">
      <c r="B1427" s="113"/>
      <c r="C1427" s="113"/>
    </row>
    <row r="1428" spans="2:3" ht="20.25">
      <c r="B1428" s="113"/>
      <c r="C1428" s="113"/>
    </row>
    <row r="1429" spans="2:3" ht="20.25">
      <c r="B1429" s="113"/>
      <c r="C1429" s="113"/>
    </row>
    <row r="1430" spans="2:3" ht="20.25">
      <c r="B1430" s="113"/>
      <c r="C1430" s="113"/>
    </row>
    <row r="1431" spans="2:3" ht="20.25">
      <c r="B1431" s="113"/>
      <c r="C1431" s="113"/>
    </row>
    <row r="1432" spans="2:3" ht="20.25">
      <c r="B1432" s="113"/>
      <c r="C1432" s="113"/>
    </row>
    <row r="1433" spans="2:3" ht="20.25">
      <c r="B1433" s="113"/>
      <c r="C1433" s="113"/>
    </row>
    <row r="1434" spans="2:3" ht="20.25">
      <c r="B1434" s="113"/>
      <c r="C1434" s="113"/>
    </row>
    <row r="1435" spans="2:3" ht="20.25">
      <c r="B1435" s="113"/>
      <c r="C1435" s="113"/>
    </row>
    <row r="1436" spans="2:3" ht="20.25">
      <c r="B1436" s="113"/>
      <c r="C1436" s="113"/>
    </row>
    <row r="1437" spans="2:3" ht="20.25">
      <c r="B1437" s="113"/>
      <c r="C1437" s="113"/>
    </row>
    <row r="1438" spans="2:3" ht="20.25">
      <c r="B1438" s="113"/>
      <c r="C1438" s="113"/>
    </row>
    <row r="1439" spans="2:3" ht="20.25">
      <c r="B1439" s="113"/>
      <c r="C1439" s="113"/>
    </row>
    <row r="1440" spans="2:3" ht="20.25">
      <c r="B1440" s="113"/>
      <c r="C1440" s="113"/>
    </row>
    <row r="1441" spans="2:3" ht="20.25">
      <c r="B1441" s="113"/>
      <c r="C1441" s="113"/>
    </row>
    <row r="1442" spans="2:3" ht="20.25">
      <c r="B1442" s="113"/>
      <c r="C1442" s="113"/>
    </row>
    <row r="1443" spans="2:3" ht="20.25">
      <c r="B1443" s="113"/>
      <c r="C1443" s="113"/>
    </row>
    <row r="1444" spans="2:3" ht="20.25">
      <c r="B1444" s="113"/>
      <c r="C1444" s="113"/>
    </row>
    <row r="1445" spans="2:3" ht="20.25">
      <c r="B1445" s="113"/>
      <c r="C1445" s="113"/>
    </row>
    <row r="1446" spans="2:3" ht="20.25">
      <c r="B1446" s="113"/>
      <c r="C1446" s="113"/>
    </row>
    <row r="1447" spans="2:3" ht="20.25">
      <c r="B1447" s="113"/>
      <c r="C1447" s="113"/>
    </row>
    <row r="1448" spans="2:3" ht="20.25">
      <c r="B1448" s="113"/>
      <c r="C1448" s="113"/>
    </row>
    <row r="1449" spans="2:3" ht="20.25">
      <c r="B1449" s="113"/>
      <c r="C1449" s="113"/>
    </row>
    <row r="1450" spans="2:3" ht="20.25">
      <c r="B1450" s="113"/>
      <c r="C1450" s="113"/>
    </row>
    <row r="1451" spans="2:3" ht="20.25">
      <c r="B1451" s="113"/>
      <c r="C1451" s="113"/>
    </row>
    <row r="1452" spans="2:3" ht="20.25">
      <c r="B1452" s="113"/>
      <c r="C1452" s="113"/>
    </row>
    <row r="1453" spans="2:3" ht="20.25">
      <c r="B1453" s="113"/>
      <c r="C1453" s="113"/>
    </row>
    <row r="1454" spans="2:3" ht="20.25">
      <c r="B1454" s="113"/>
      <c r="C1454" s="113"/>
    </row>
    <row r="1455" spans="2:3" ht="20.25">
      <c r="B1455" s="113"/>
      <c r="C1455" s="113"/>
    </row>
    <row r="1456" spans="2:3" ht="20.25">
      <c r="B1456" s="113"/>
      <c r="C1456" s="113"/>
    </row>
    <row r="1457" spans="2:3" ht="20.25">
      <c r="B1457" s="113"/>
      <c r="C1457" s="113"/>
    </row>
    <row r="1458" spans="2:3" ht="20.25">
      <c r="B1458" s="113"/>
      <c r="C1458" s="113"/>
    </row>
    <row r="1459" spans="2:3" ht="20.25">
      <c r="B1459" s="113"/>
      <c r="C1459" s="113"/>
    </row>
    <row r="1460" spans="2:3" ht="20.25">
      <c r="B1460" s="113"/>
      <c r="C1460" s="113"/>
    </row>
    <row r="1461" spans="2:3" ht="20.25">
      <c r="B1461" s="113"/>
      <c r="C1461" s="113"/>
    </row>
    <row r="1462" spans="2:3" ht="20.25">
      <c r="B1462" s="113"/>
      <c r="C1462" s="113"/>
    </row>
    <row r="1463" spans="2:3" ht="20.25">
      <c r="B1463" s="113"/>
      <c r="C1463" s="113"/>
    </row>
    <row r="1464" spans="2:3" ht="20.25">
      <c r="B1464" s="113"/>
      <c r="C1464" s="113"/>
    </row>
    <row r="1465" spans="2:3" ht="20.25">
      <c r="B1465" s="113"/>
      <c r="C1465" s="113"/>
    </row>
    <row r="1466" spans="2:3" ht="20.25">
      <c r="B1466" s="113"/>
      <c r="C1466" s="113"/>
    </row>
    <row r="1467" spans="2:3" ht="20.25">
      <c r="B1467" s="113"/>
      <c r="C1467" s="113"/>
    </row>
    <row r="1468" spans="2:3" ht="20.25">
      <c r="B1468" s="113"/>
      <c r="C1468" s="113"/>
    </row>
    <row r="1469" spans="2:3" ht="20.25">
      <c r="B1469" s="113"/>
      <c r="C1469" s="113"/>
    </row>
    <row r="1470" spans="2:3" ht="20.25">
      <c r="B1470" s="113"/>
      <c r="C1470" s="113"/>
    </row>
    <row r="1471" spans="2:3" ht="20.25">
      <c r="B1471" s="113"/>
      <c r="C1471" s="113"/>
    </row>
    <row r="1472" spans="2:3" ht="20.25">
      <c r="B1472" s="113"/>
      <c r="C1472" s="113"/>
    </row>
    <row r="1473" spans="2:3" ht="20.25">
      <c r="B1473" s="113"/>
      <c r="C1473" s="113"/>
    </row>
    <row r="1474" spans="2:3" ht="20.25">
      <c r="B1474" s="113"/>
      <c r="C1474" s="113"/>
    </row>
    <row r="1475" spans="2:3" ht="20.25">
      <c r="B1475" s="113"/>
      <c r="C1475" s="113"/>
    </row>
    <row r="1476" spans="2:3" ht="20.25">
      <c r="B1476" s="113"/>
      <c r="C1476" s="113"/>
    </row>
    <row r="1477" spans="2:3" ht="20.25">
      <c r="B1477" s="113"/>
      <c r="C1477" s="113"/>
    </row>
    <row r="1478" spans="2:3" ht="20.25">
      <c r="B1478" s="113"/>
      <c r="C1478" s="113"/>
    </row>
    <row r="1479" spans="2:3" ht="20.25">
      <c r="B1479" s="113"/>
      <c r="C1479" s="113"/>
    </row>
    <row r="1480" spans="2:3" ht="20.25">
      <c r="B1480" s="113"/>
      <c r="C1480" s="113"/>
    </row>
    <row r="1481" spans="2:3" ht="20.25">
      <c r="B1481" s="113"/>
      <c r="C1481" s="113"/>
    </row>
    <row r="1482" spans="2:3" ht="20.25">
      <c r="B1482" s="113"/>
      <c r="C1482" s="113"/>
    </row>
    <row r="1483" spans="2:3" ht="20.25">
      <c r="B1483" s="113"/>
      <c r="C1483" s="113"/>
    </row>
    <row r="1484" spans="2:3" ht="20.25">
      <c r="B1484" s="113"/>
      <c r="C1484" s="113"/>
    </row>
    <row r="1485" spans="2:3" ht="20.25">
      <c r="B1485" s="113"/>
      <c r="C1485" s="113"/>
    </row>
    <row r="1486" spans="2:3" ht="20.25">
      <c r="B1486" s="113"/>
      <c r="C1486" s="113"/>
    </row>
    <row r="1487" spans="2:3" ht="20.25">
      <c r="B1487" s="113"/>
      <c r="C1487" s="113"/>
    </row>
    <row r="1488" spans="2:3" ht="20.25">
      <c r="B1488" s="113"/>
      <c r="C1488" s="113"/>
    </row>
    <row r="1489" spans="2:3" ht="20.25">
      <c r="B1489" s="113"/>
      <c r="C1489" s="113"/>
    </row>
    <row r="1490" spans="2:3" ht="20.25">
      <c r="B1490" s="113"/>
      <c r="C1490" s="113"/>
    </row>
    <row r="1491" spans="2:3" ht="20.25">
      <c r="B1491" s="113"/>
      <c r="C1491" s="113"/>
    </row>
    <row r="1492" spans="2:3" ht="20.25">
      <c r="B1492" s="113"/>
      <c r="C1492" s="113"/>
    </row>
    <row r="1493" spans="2:3" ht="20.25">
      <c r="B1493" s="113"/>
      <c r="C1493" s="113"/>
    </row>
    <row r="1494" spans="2:3" ht="20.25">
      <c r="B1494" s="113"/>
      <c r="C1494" s="113"/>
    </row>
    <row r="1495" spans="2:3" ht="20.25">
      <c r="B1495" s="113"/>
      <c r="C1495" s="113"/>
    </row>
    <row r="1496" spans="2:3" ht="20.25">
      <c r="B1496" s="113"/>
      <c r="C1496" s="113"/>
    </row>
    <row r="1497" spans="2:3" ht="20.25">
      <c r="B1497" s="113"/>
      <c r="C1497" s="113"/>
    </row>
    <row r="1498" spans="2:3" ht="20.25">
      <c r="B1498" s="113"/>
      <c r="C1498" s="113"/>
    </row>
    <row r="1499" spans="2:3" ht="20.25">
      <c r="B1499" s="113"/>
      <c r="C1499" s="113"/>
    </row>
    <row r="1500" spans="2:3" ht="20.25">
      <c r="B1500" s="113"/>
      <c r="C1500" s="113"/>
    </row>
    <row r="1501" spans="2:3" ht="20.25">
      <c r="B1501" s="113"/>
      <c r="C1501" s="113"/>
    </row>
    <row r="1502" spans="2:3" ht="20.25">
      <c r="B1502" s="113"/>
      <c r="C1502" s="113"/>
    </row>
    <row r="1503" spans="2:3" ht="20.25">
      <c r="B1503" s="113"/>
      <c r="C1503" s="113"/>
    </row>
    <row r="1504" spans="2:3" ht="20.25">
      <c r="B1504" s="113"/>
      <c r="C1504" s="113"/>
    </row>
    <row r="1505" spans="2:3" ht="20.25">
      <c r="B1505" s="113"/>
      <c r="C1505" s="113"/>
    </row>
    <row r="1506" spans="2:3" ht="20.25">
      <c r="B1506" s="113"/>
      <c r="C1506" s="113"/>
    </row>
    <row r="1507" spans="2:3" ht="20.25">
      <c r="B1507" s="113"/>
      <c r="C1507" s="113"/>
    </row>
    <row r="1508" spans="2:3" ht="20.25">
      <c r="B1508" s="113"/>
      <c r="C1508" s="113"/>
    </row>
    <row r="1509" spans="2:3" ht="20.25">
      <c r="B1509" s="113"/>
      <c r="C1509" s="113"/>
    </row>
    <row r="1510" spans="2:3" ht="20.25">
      <c r="B1510" s="113"/>
      <c r="C1510" s="113"/>
    </row>
    <row r="1511" spans="2:3" ht="20.25">
      <c r="B1511" s="113"/>
      <c r="C1511" s="113"/>
    </row>
    <row r="1512" spans="2:3" ht="20.25">
      <c r="B1512" s="113"/>
      <c r="C1512" s="113"/>
    </row>
    <row r="1513" spans="2:3" ht="20.25">
      <c r="B1513" s="113"/>
      <c r="C1513" s="113"/>
    </row>
    <row r="1514" spans="2:3" ht="20.25">
      <c r="B1514" s="113"/>
      <c r="C1514" s="113"/>
    </row>
    <row r="1515" spans="2:3" ht="20.25">
      <c r="B1515" s="113"/>
      <c r="C1515" s="113"/>
    </row>
    <row r="1516" spans="2:3" ht="20.25">
      <c r="B1516" s="113"/>
      <c r="C1516" s="113"/>
    </row>
    <row r="1517" spans="2:3" ht="20.25">
      <c r="B1517" s="113"/>
      <c r="C1517" s="113"/>
    </row>
    <row r="1518" spans="2:3" ht="20.25">
      <c r="B1518" s="113"/>
      <c r="C1518" s="113"/>
    </row>
    <row r="1519" spans="2:3" ht="20.25">
      <c r="B1519" s="113"/>
      <c r="C1519" s="113"/>
    </row>
    <row r="1520" spans="2:3" ht="20.25">
      <c r="B1520" s="113"/>
      <c r="C1520" s="113"/>
    </row>
    <row r="1521" spans="2:3" ht="20.25">
      <c r="B1521" s="113"/>
      <c r="C1521" s="113"/>
    </row>
    <row r="1522" spans="2:3" ht="20.25">
      <c r="B1522" s="113"/>
      <c r="C1522" s="113"/>
    </row>
    <row r="1523" spans="2:3" ht="20.25">
      <c r="B1523" s="113"/>
      <c r="C1523" s="113"/>
    </row>
    <row r="1524" spans="2:3" ht="20.25">
      <c r="B1524" s="113"/>
      <c r="C1524" s="113"/>
    </row>
    <row r="1525" spans="2:3" ht="20.25">
      <c r="B1525" s="113"/>
      <c r="C1525" s="113"/>
    </row>
    <row r="1526" spans="2:3" ht="20.25">
      <c r="B1526" s="113"/>
      <c r="C1526" s="113"/>
    </row>
    <row r="1527" spans="2:3" ht="20.25">
      <c r="B1527" s="113"/>
      <c r="C1527" s="113"/>
    </row>
    <row r="1528" spans="2:3" ht="20.25">
      <c r="B1528" s="113"/>
      <c r="C1528" s="113"/>
    </row>
    <row r="1529" spans="2:3" ht="20.25">
      <c r="B1529" s="113"/>
      <c r="C1529" s="113"/>
    </row>
    <row r="1530" spans="2:3" ht="20.25">
      <c r="B1530" s="113"/>
      <c r="C1530" s="113"/>
    </row>
    <row r="1531" spans="2:3" ht="20.25">
      <c r="B1531" s="113"/>
      <c r="C1531" s="113"/>
    </row>
    <row r="1532" spans="2:3" ht="20.25">
      <c r="B1532" s="113"/>
      <c r="C1532" s="113"/>
    </row>
    <row r="1533" spans="2:3" ht="20.25">
      <c r="B1533" s="113"/>
      <c r="C1533" s="113"/>
    </row>
    <row r="1534" spans="2:3" ht="20.25">
      <c r="B1534" s="113"/>
      <c r="C1534" s="113"/>
    </row>
    <row r="1535" spans="2:3" ht="20.25">
      <c r="B1535" s="113"/>
      <c r="C1535" s="113"/>
    </row>
    <row r="1536" spans="2:3" ht="20.25">
      <c r="B1536" s="113"/>
      <c r="C1536" s="113"/>
    </row>
    <row r="1537" spans="2:3" ht="20.25">
      <c r="B1537" s="113"/>
      <c r="C1537" s="113"/>
    </row>
    <row r="1538" spans="2:3" ht="20.25">
      <c r="B1538" s="113"/>
      <c r="C1538" s="113"/>
    </row>
    <row r="1539" spans="2:3" ht="20.25">
      <c r="B1539" s="113"/>
      <c r="C1539" s="113"/>
    </row>
    <row r="1540" spans="2:3" ht="20.25">
      <c r="B1540" s="113"/>
      <c r="C1540" s="113"/>
    </row>
    <row r="1541" spans="2:3" ht="20.25">
      <c r="B1541" s="113"/>
      <c r="C1541" s="113"/>
    </row>
    <row r="1542" spans="2:3" ht="20.25">
      <c r="B1542" s="113"/>
      <c r="C1542" s="113"/>
    </row>
    <row r="1543" spans="2:3" ht="20.25">
      <c r="B1543" s="113"/>
      <c r="C1543" s="113"/>
    </row>
    <row r="1544" spans="2:3" ht="20.25">
      <c r="B1544" s="113"/>
      <c r="C1544" s="113"/>
    </row>
    <row r="1545" spans="2:3" ht="20.25">
      <c r="B1545" s="113"/>
      <c r="C1545" s="113"/>
    </row>
    <row r="1546" spans="2:3" ht="20.25">
      <c r="B1546" s="113"/>
      <c r="C1546" s="113"/>
    </row>
    <row r="1547" spans="2:3" ht="20.25">
      <c r="B1547" s="113"/>
      <c r="C1547" s="113"/>
    </row>
    <row r="1548" spans="2:3" ht="20.25">
      <c r="B1548" s="113"/>
      <c r="C1548" s="113"/>
    </row>
    <row r="1549" spans="2:3" ht="20.25">
      <c r="B1549" s="113"/>
      <c r="C1549" s="113"/>
    </row>
    <row r="1550" spans="2:3" ht="20.25">
      <c r="B1550" s="113"/>
      <c r="C1550" s="113"/>
    </row>
    <row r="1551" spans="2:3" ht="20.25">
      <c r="B1551" s="113"/>
      <c r="C1551" s="113"/>
    </row>
    <row r="1552" spans="2:3" ht="20.25">
      <c r="B1552" s="113"/>
      <c r="C1552" s="113"/>
    </row>
    <row r="1553" spans="2:3" ht="20.25">
      <c r="B1553" s="113"/>
      <c r="C1553" s="113"/>
    </row>
    <row r="1554" spans="2:3" ht="20.25">
      <c r="B1554" s="113"/>
      <c r="C1554" s="113"/>
    </row>
    <row r="1555" spans="2:3" ht="20.25">
      <c r="B1555" s="113"/>
      <c r="C1555" s="113"/>
    </row>
    <row r="1556" spans="2:3" ht="20.25">
      <c r="B1556" s="113"/>
      <c r="C1556" s="113"/>
    </row>
    <row r="1557" spans="2:3" ht="20.25">
      <c r="B1557" s="113"/>
      <c r="C1557" s="113"/>
    </row>
    <row r="1558" spans="2:3" ht="20.25">
      <c r="B1558" s="113"/>
      <c r="C1558" s="113"/>
    </row>
    <row r="1559" spans="2:3" ht="20.25">
      <c r="B1559" s="113"/>
      <c r="C1559" s="113"/>
    </row>
    <row r="1560" spans="2:3" ht="20.25">
      <c r="B1560" s="113"/>
      <c r="C1560" s="113"/>
    </row>
    <row r="1561" spans="2:3" ht="20.25">
      <c r="B1561" s="113"/>
      <c r="C1561" s="113"/>
    </row>
    <row r="1562" spans="2:3" ht="20.25">
      <c r="B1562" s="113"/>
      <c r="C1562" s="113"/>
    </row>
    <row r="1563" spans="2:3" ht="20.25">
      <c r="B1563" s="113"/>
      <c r="C1563" s="113"/>
    </row>
    <row r="1564" spans="2:3" ht="20.25">
      <c r="B1564" s="113"/>
      <c r="C1564" s="113"/>
    </row>
    <row r="1565" spans="2:3" ht="20.25">
      <c r="B1565" s="113"/>
      <c r="C1565" s="113"/>
    </row>
    <row r="1566" spans="2:3" ht="20.25">
      <c r="B1566" s="113"/>
      <c r="C1566" s="113"/>
    </row>
    <row r="1567" spans="2:3" ht="20.25">
      <c r="B1567" s="113"/>
      <c r="C1567" s="113"/>
    </row>
    <row r="1568" spans="2:3" ht="20.25">
      <c r="B1568" s="113"/>
      <c r="C1568" s="113"/>
    </row>
    <row r="1569" spans="2:3" ht="20.25">
      <c r="B1569" s="113"/>
      <c r="C1569" s="113"/>
    </row>
    <row r="1570" spans="2:3" ht="20.25">
      <c r="B1570" s="113"/>
      <c r="C1570" s="113"/>
    </row>
    <row r="1571" spans="2:3" ht="20.25">
      <c r="B1571" s="113"/>
      <c r="C1571" s="113"/>
    </row>
    <row r="1572" spans="2:3" ht="20.25">
      <c r="B1572" s="113"/>
      <c r="C1572" s="113"/>
    </row>
    <row r="1573" spans="2:3" ht="20.25">
      <c r="B1573" s="113"/>
      <c r="C1573" s="113"/>
    </row>
    <row r="1574" spans="2:3" ht="20.25">
      <c r="B1574" s="113"/>
      <c r="C1574" s="113"/>
    </row>
    <row r="1575" spans="2:3" ht="20.25">
      <c r="B1575" s="113"/>
      <c r="C1575" s="113"/>
    </row>
    <row r="1576" spans="2:3" ht="20.25">
      <c r="B1576" s="113"/>
      <c r="C1576" s="113"/>
    </row>
    <row r="1577" spans="2:3" ht="20.25">
      <c r="B1577" s="113"/>
      <c r="C1577" s="113"/>
    </row>
    <row r="1578" spans="2:3" ht="20.25">
      <c r="B1578" s="113"/>
      <c r="C1578" s="113"/>
    </row>
    <row r="1579" spans="2:3" ht="20.25">
      <c r="B1579" s="113"/>
      <c r="C1579" s="113"/>
    </row>
    <row r="1580" spans="2:3" ht="20.25">
      <c r="B1580" s="113"/>
      <c r="C1580" s="113"/>
    </row>
    <row r="1581" spans="2:3" ht="20.25">
      <c r="B1581" s="113"/>
      <c r="C1581" s="113"/>
    </row>
    <row r="1582" spans="2:3" ht="20.25">
      <c r="B1582" s="113"/>
      <c r="C1582" s="113"/>
    </row>
    <row r="1583" spans="2:3" ht="20.25">
      <c r="B1583" s="113"/>
      <c r="C1583" s="113"/>
    </row>
    <row r="1584" spans="2:3" ht="20.25">
      <c r="B1584" s="113"/>
      <c r="C1584" s="113"/>
    </row>
    <row r="1585" spans="2:3" ht="20.25">
      <c r="B1585" s="113"/>
      <c r="C1585" s="113"/>
    </row>
    <row r="1586" spans="2:3" ht="20.25">
      <c r="B1586" s="113"/>
      <c r="C1586" s="113"/>
    </row>
    <row r="1587" spans="2:3" ht="20.25">
      <c r="B1587" s="113"/>
      <c r="C1587" s="113"/>
    </row>
    <row r="1588" spans="2:3" ht="20.25">
      <c r="B1588" s="113"/>
      <c r="C1588" s="113"/>
    </row>
    <row r="1589" spans="2:3" ht="20.25">
      <c r="B1589" s="113"/>
      <c r="C1589" s="113"/>
    </row>
    <row r="1590" spans="2:3" ht="20.25">
      <c r="B1590" s="113"/>
      <c r="C1590" s="113"/>
    </row>
    <row r="1591" spans="2:3" ht="20.25">
      <c r="B1591" s="113"/>
      <c r="C1591" s="113"/>
    </row>
    <row r="1592" spans="2:3" ht="20.25">
      <c r="B1592" s="113"/>
      <c r="C1592" s="113"/>
    </row>
    <row r="1593" spans="2:3" ht="20.25">
      <c r="B1593" s="113"/>
      <c r="C1593" s="113"/>
    </row>
    <row r="1594" spans="2:3" ht="20.25">
      <c r="B1594" s="113"/>
      <c r="C1594" s="113"/>
    </row>
    <row r="1595" spans="2:3" ht="20.25">
      <c r="B1595" s="113"/>
      <c r="C1595" s="113"/>
    </row>
    <row r="1596" spans="2:3" ht="20.25">
      <c r="B1596" s="113"/>
      <c r="C1596" s="113"/>
    </row>
    <row r="1597" spans="2:3" ht="20.25">
      <c r="B1597" s="113"/>
      <c r="C1597" s="113"/>
    </row>
    <row r="1598" spans="2:3" ht="20.25">
      <c r="B1598" s="113"/>
      <c r="C1598" s="113"/>
    </row>
    <row r="1599" spans="2:3" ht="20.25">
      <c r="B1599" s="113"/>
      <c r="C1599" s="113"/>
    </row>
    <row r="1600" spans="2:3" ht="20.25">
      <c r="B1600" s="113"/>
      <c r="C1600" s="113"/>
    </row>
    <row r="1601" spans="2:3" ht="20.25">
      <c r="B1601" s="113"/>
      <c r="C1601" s="113"/>
    </row>
    <row r="1602" spans="2:3" ht="20.25">
      <c r="B1602" s="113"/>
      <c r="C1602" s="113"/>
    </row>
    <row r="1603" spans="2:3" ht="20.25">
      <c r="B1603" s="113"/>
      <c r="C1603" s="113"/>
    </row>
    <row r="1604" spans="2:3" ht="20.25">
      <c r="B1604" s="113"/>
      <c r="C1604" s="113"/>
    </row>
    <row r="1605" spans="2:3" ht="20.25">
      <c r="B1605" s="113"/>
      <c r="C1605" s="113"/>
    </row>
    <row r="1606" spans="2:3" ht="20.25">
      <c r="B1606" s="113"/>
      <c r="C1606" s="113"/>
    </row>
    <row r="1607" spans="2:3" ht="20.25">
      <c r="B1607" s="113"/>
      <c r="C1607" s="113"/>
    </row>
    <row r="1608" spans="2:3" ht="20.25">
      <c r="B1608" s="113"/>
      <c r="C1608" s="113"/>
    </row>
    <row r="1609" spans="2:3" ht="20.25">
      <c r="B1609" s="113"/>
      <c r="C1609" s="113"/>
    </row>
    <row r="1610" spans="2:3" ht="20.25">
      <c r="B1610" s="113"/>
      <c r="C1610" s="113"/>
    </row>
    <row r="1611" spans="2:3" ht="20.25">
      <c r="B1611" s="113"/>
      <c r="C1611" s="113"/>
    </row>
    <row r="1612" spans="2:3" ht="20.25">
      <c r="B1612" s="113"/>
      <c r="C1612" s="113"/>
    </row>
    <row r="1613" spans="2:3" ht="20.25">
      <c r="B1613" s="113"/>
      <c r="C1613" s="113"/>
    </row>
    <row r="1614" spans="2:3" ht="20.25">
      <c r="B1614" s="113"/>
      <c r="C1614" s="113"/>
    </row>
    <row r="1615" spans="2:3" ht="20.25">
      <c r="B1615" s="113"/>
      <c r="C1615" s="113"/>
    </row>
    <row r="1616" spans="2:3" ht="20.25">
      <c r="B1616" s="113"/>
      <c r="C1616" s="113"/>
    </row>
    <row r="1617" spans="2:3" ht="20.25">
      <c r="B1617" s="113"/>
      <c r="C1617" s="113"/>
    </row>
    <row r="1618" spans="2:3" ht="20.25">
      <c r="B1618" s="113"/>
      <c r="C1618" s="113"/>
    </row>
    <row r="1619" spans="2:3" ht="20.25">
      <c r="B1619" s="113"/>
      <c r="C1619" s="113"/>
    </row>
    <row r="1620" spans="2:3" ht="20.25">
      <c r="B1620" s="113"/>
      <c r="C1620" s="113"/>
    </row>
    <row r="1621" spans="2:3" ht="20.25">
      <c r="B1621" s="113"/>
      <c r="C1621" s="113"/>
    </row>
    <row r="1622" spans="2:3" ht="20.25">
      <c r="B1622" s="113"/>
      <c r="C1622" s="113"/>
    </row>
    <row r="1623" spans="2:3" ht="20.25">
      <c r="B1623" s="113"/>
      <c r="C1623" s="113"/>
    </row>
    <row r="1624" spans="2:3" ht="20.25">
      <c r="B1624" s="113"/>
      <c r="C1624" s="113"/>
    </row>
    <row r="1625" spans="2:3" ht="20.25">
      <c r="B1625" s="113"/>
      <c r="C1625" s="113"/>
    </row>
    <row r="1626" spans="2:3" ht="20.25">
      <c r="B1626" s="113"/>
      <c r="C1626" s="113"/>
    </row>
    <row r="1627" spans="2:3" ht="20.25">
      <c r="B1627" s="113"/>
      <c r="C1627" s="113"/>
    </row>
    <row r="1628" spans="2:3" ht="20.25">
      <c r="B1628" s="113"/>
      <c r="C1628" s="113"/>
    </row>
    <row r="1629" spans="2:3" ht="20.25">
      <c r="B1629" s="113"/>
      <c r="C1629" s="113"/>
    </row>
    <row r="1630" spans="2:3" ht="20.25">
      <c r="B1630" s="113"/>
      <c r="C1630" s="113"/>
    </row>
    <row r="1631" spans="2:3" ht="20.25">
      <c r="B1631" s="113"/>
      <c r="C1631" s="113"/>
    </row>
    <row r="1632" spans="2:3" ht="20.25">
      <c r="B1632" s="113"/>
      <c r="C1632" s="113"/>
    </row>
    <row r="1633" spans="2:3" ht="20.25">
      <c r="B1633" s="113"/>
      <c r="C1633" s="113"/>
    </row>
    <row r="1634" spans="2:3" ht="20.25">
      <c r="B1634" s="113"/>
      <c r="C1634" s="113"/>
    </row>
    <row r="1635" spans="2:3" ht="20.25">
      <c r="B1635" s="113"/>
      <c r="C1635" s="113"/>
    </row>
    <row r="1636" spans="2:3" ht="20.25">
      <c r="B1636" s="113"/>
      <c r="C1636" s="113"/>
    </row>
    <row r="1637" spans="2:3" ht="20.25">
      <c r="B1637" s="113"/>
      <c r="C1637" s="113"/>
    </row>
    <row r="1638" spans="2:3" ht="20.25">
      <c r="B1638" s="113"/>
      <c r="C1638" s="113"/>
    </row>
    <row r="1639" spans="2:3" ht="20.25">
      <c r="B1639" s="113"/>
      <c r="C1639" s="113"/>
    </row>
    <row r="1640" spans="2:3" ht="20.25">
      <c r="B1640" s="113"/>
      <c r="C1640" s="113"/>
    </row>
    <row r="1641" spans="2:3" ht="20.25">
      <c r="B1641" s="113"/>
      <c r="C1641" s="113"/>
    </row>
    <row r="1642" spans="2:3" ht="20.25">
      <c r="B1642" s="113"/>
      <c r="C1642" s="113"/>
    </row>
    <row r="1643" spans="2:3" ht="20.25">
      <c r="B1643" s="113"/>
      <c r="C1643" s="113"/>
    </row>
    <row r="1644" spans="2:3" ht="20.25">
      <c r="B1644" s="113"/>
      <c r="C1644" s="113"/>
    </row>
    <row r="1645" spans="2:3" ht="20.25">
      <c r="B1645" s="113"/>
      <c r="C1645" s="113"/>
    </row>
    <row r="1646" spans="2:3" ht="20.25">
      <c r="B1646" s="113"/>
      <c r="C1646" s="113"/>
    </row>
    <row r="1647" spans="2:3" ht="20.25">
      <c r="B1647" s="113"/>
      <c r="C1647" s="113"/>
    </row>
    <row r="1648" spans="2:3" ht="20.25">
      <c r="B1648" s="113"/>
      <c r="C1648" s="113"/>
    </row>
    <row r="1649" spans="2:3" ht="20.25">
      <c r="B1649" s="113"/>
      <c r="C1649" s="113"/>
    </row>
    <row r="1650" spans="2:3" ht="20.25">
      <c r="B1650" s="113"/>
      <c r="C1650" s="113"/>
    </row>
    <row r="1651" spans="2:3" ht="20.25">
      <c r="B1651" s="113"/>
      <c r="C1651" s="113"/>
    </row>
    <row r="1652" spans="2:3" ht="20.25">
      <c r="B1652" s="113"/>
      <c r="C1652" s="113"/>
    </row>
    <row r="1653" spans="2:3" ht="20.25">
      <c r="B1653" s="113"/>
      <c r="C1653" s="113"/>
    </row>
    <row r="1654" spans="2:3" ht="20.25">
      <c r="B1654" s="113"/>
      <c r="C1654" s="113"/>
    </row>
    <row r="1655" spans="2:3" ht="20.25">
      <c r="B1655" s="113"/>
      <c r="C1655" s="113"/>
    </row>
    <row r="1656" spans="2:3" ht="20.25">
      <c r="B1656" s="113"/>
      <c r="C1656" s="113"/>
    </row>
    <row r="1657" spans="2:3" ht="20.25">
      <c r="B1657" s="113"/>
      <c r="C1657" s="113"/>
    </row>
    <row r="1658" spans="2:3" ht="20.25">
      <c r="B1658" s="113"/>
      <c r="C1658" s="113"/>
    </row>
    <row r="1659" spans="2:3" ht="20.25">
      <c r="B1659" s="113"/>
      <c r="C1659" s="113"/>
    </row>
    <row r="1660" spans="2:3" ht="20.25">
      <c r="B1660" s="113"/>
      <c r="C1660" s="113"/>
    </row>
    <row r="1661" spans="2:3" ht="20.25">
      <c r="B1661" s="113"/>
      <c r="C1661" s="113"/>
    </row>
    <row r="1662" spans="2:3" ht="20.25">
      <c r="B1662" s="113"/>
      <c r="C1662" s="113"/>
    </row>
    <row r="1663" spans="2:3" ht="20.25">
      <c r="B1663" s="113"/>
      <c r="C1663" s="113"/>
    </row>
    <row r="1664" spans="2:3" ht="20.25">
      <c r="B1664" s="113"/>
      <c r="C1664" s="113"/>
    </row>
    <row r="1665" spans="2:3" ht="20.25">
      <c r="B1665" s="113"/>
      <c r="C1665" s="113"/>
    </row>
    <row r="1666" spans="2:3" ht="20.25">
      <c r="B1666" s="113"/>
      <c r="C1666" s="113"/>
    </row>
    <row r="1667" spans="2:3" ht="20.25">
      <c r="B1667" s="113"/>
      <c r="C1667" s="113"/>
    </row>
    <row r="1668" spans="2:3" ht="20.25">
      <c r="B1668" s="113"/>
      <c r="C1668" s="113"/>
    </row>
    <row r="1669" spans="2:3" ht="20.25">
      <c r="B1669" s="113"/>
      <c r="C1669" s="113"/>
    </row>
    <row r="1670" spans="2:3" ht="20.25">
      <c r="B1670" s="113"/>
      <c r="C1670" s="113"/>
    </row>
    <row r="1671" spans="2:3" ht="20.25">
      <c r="B1671" s="113"/>
      <c r="C1671" s="113"/>
    </row>
    <row r="1672" spans="2:3" ht="20.25">
      <c r="B1672" s="113"/>
      <c r="C1672" s="113"/>
    </row>
    <row r="1673" spans="2:3" ht="20.25">
      <c r="B1673" s="113"/>
      <c r="C1673" s="113"/>
    </row>
    <row r="1674" spans="2:3" ht="20.25">
      <c r="B1674" s="113"/>
      <c r="C1674" s="113"/>
    </row>
    <row r="1675" spans="2:3" ht="20.25">
      <c r="B1675" s="113"/>
      <c r="C1675" s="113"/>
    </row>
    <row r="1676" spans="2:3" ht="20.25">
      <c r="B1676" s="113"/>
      <c r="C1676" s="113"/>
    </row>
    <row r="1677" spans="2:3" ht="20.25">
      <c r="B1677" s="113"/>
      <c r="C1677" s="113"/>
    </row>
    <row r="1678" spans="2:3" ht="20.25">
      <c r="B1678" s="113"/>
      <c r="C1678" s="113"/>
    </row>
    <row r="1679" spans="2:3" ht="20.25">
      <c r="B1679" s="113"/>
      <c r="C1679" s="113"/>
    </row>
    <row r="1680" spans="2:3" ht="20.25">
      <c r="B1680" s="113"/>
      <c r="C1680" s="113"/>
    </row>
    <row r="1681" spans="2:3" ht="20.25">
      <c r="B1681" s="113"/>
      <c r="C1681" s="113"/>
    </row>
    <row r="1682" spans="2:3" ht="20.25">
      <c r="B1682" s="113"/>
      <c r="C1682" s="113"/>
    </row>
    <row r="1683" spans="2:3" ht="20.25">
      <c r="B1683" s="113"/>
      <c r="C1683" s="113"/>
    </row>
    <row r="1684" spans="2:3" ht="20.25">
      <c r="B1684" s="113"/>
      <c r="C1684" s="113"/>
    </row>
    <row r="1685" spans="2:3" ht="20.25">
      <c r="B1685" s="113"/>
      <c r="C1685" s="113"/>
    </row>
    <row r="1686" spans="2:3" ht="20.25">
      <c r="B1686" s="113"/>
      <c r="C1686" s="113"/>
    </row>
    <row r="1687" spans="2:3" ht="20.25">
      <c r="B1687" s="113"/>
      <c r="C1687" s="113"/>
    </row>
    <row r="1688" spans="2:3" ht="20.25">
      <c r="B1688" s="113"/>
      <c r="C1688" s="113"/>
    </row>
    <row r="1689" spans="2:3" ht="20.25">
      <c r="B1689" s="113"/>
      <c r="C1689" s="113"/>
    </row>
    <row r="1690" spans="2:3" ht="20.25">
      <c r="B1690" s="113"/>
      <c r="C1690" s="113"/>
    </row>
    <row r="1691" spans="2:3" ht="20.25">
      <c r="B1691" s="113"/>
      <c r="C1691" s="113"/>
    </row>
    <row r="1692" spans="2:3" ht="20.25">
      <c r="B1692" s="113"/>
      <c r="C1692" s="113"/>
    </row>
    <row r="1693" spans="2:3" ht="20.25">
      <c r="B1693" s="113"/>
      <c r="C1693" s="113"/>
    </row>
    <row r="1694" spans="2:3" ht="20.25">
      <c r="B1694" s="113"/>
      <c r="C1694" s="113"/>
    </row>
    <row r="1695" spans="2:3" ht="20.25">
      <c r="B1695" s="113"/>
      <c r="C1695" s="113"/>
    </row>
    <row r="1696" spans="2:3" ht="20.25">
      <c r="B1696" s="113"/>
      <c r="C1696" s="113"/>
    </row>
    <row r="1697" spans="2:3" ht="20.25">
      <c r="B1697" s="113"/>
      <c r="C1697" s="113"/>
    </row>
    <row r="1698" spans="2:3" ht="20.25">
      <c r="B1698" s="113"/>
      <c r="C1698" s="113"/>
    </row>
    <row r="1699" spans="2:3" ht="20.25">
      <c r="B1699" s="113"/>
      <c r="C1699" s="113"/>
    </row>
    <row r="1700" spans="2:3" ht="20.25">
      <c r="B1700" s="113"/>
      <c r="C1700" s="113"/>
    </row>
    <row r="1701" spans="2:3" ht="20.25">
      <c r="B1701" s="113"/>
      <c r="C1701" s="113"/>
    </row>
    <row r="1702" spans="2:3" ht="20.25">
      <c r="B1702" s="113"/>
      <c r="C1702" s="113"/>
    </row>
    <row r="1703" spans="2:3" ht="20.25">
      <c r="B1703" s="113"/>
      <c r="C1703" s="113"/>
    </row>
    <row r="1704" spans="2:3" ht="20.25">
      <c r="B1704" s="113"/>
      <c r="C1704" s="113"/>
    </row>
    <row r="1705" spans="2:3" ht="20.25">
      <c r="B1705" s="113"/>
      <c r="C1705" s="113"/>
    </row>
    <row r="1706" spans="2:3" ht="20.25">
      <c r="B1706" s="113"/>
      <c r="C1706" s="113"/>
    </row>
    <row r="1707" spans="2:3" ht="20.25">
      <c r="B1707" s="113"/>
      <c r="C1707" s="113"/>
    </row>
    <row r="1708" spans="2:3" ht="20.25">
      <c r="B1708" s="113"/>
      <c r="C1708" s="113"/>
    </row>
    <row r="1709" spans="2:3" ht="20.25">
      <c r="B1709" s="113"/>
      <c r="C1709" s="113"/>
    </row>
    <row r="1710" spans="2:3" ht="20.25">
      <c r="B1710" s="113"/>
      <c r="C1710" s="113"/>
    </row>
    <row r="1711" spans="2:3" ht="20.25">
      <c r="B1711" s="113"/>
      <c r="C1711" s="113"/>
    </row>
    <row r="1712" spans="2:3" ht="20.25">
      <c r="B1712" s="113"/>
      <c r="C1712" s="113"/>
    </row>
    <row r="1713" spans="2:3" ht="20.25">
      <c r="B1713" s="113"/>
      <c r="C1713" s="113"/>
    </row>
    <row r="1714" spans="2:3" ht="20.25">
      <c r="B1714" s="113"/>
      <c r="C1714" s="113"/>
    </row>
    <row r="1715" spans="2:3" ht="20.25">
      <c r="B1715" s="113"/>
      <c r="C1715" s="113"/>
    </row>
    <row r="1716" spans="2:3" ht="20.25">
      <c r="B1716" s="113"/>
      <c r="C1716" s="113"/>
    </row>
    <row r="1717" spans="2:3" ht="20.25">
      <c r="B1717" s="113"/>
      <c r="C1717" s="113"/>
    </row>
    <row r="1718" spans="2:3" ht="20.25">
      <c r="B1718" s="113"/>
      <c r="C1718" s="113"/>
    </row>
    <row r="1719" spans="2:3" ht="20.25">
      <c r="B1719" s="113"/>
      <c r="C1719" s="113"/>
    </row>
    <row r="1720" spans="2:3" ht="20.25">
      <c r="B1720" s="113"/>
      <c r="C1720" s="113"/>
    </row>
    <row r="1721" spans="2:3" ht="20.25">
      <c r="B1721" s="113"/>
      <c r="C1721" s="113"/>
    </row>
    <row r="1722" spans="2:3" ht="20.25">
      <c r="B1722" s="113"/>
      <c r="C1722" s="113"/>
    </row>
    <row r="1723" spans="2:3" ht="20.25">
      <c r="B1723" s="113"/>
      <c r="C1723" s="113"/>
    </row>
    <row r="1724" spans="2:3" ht="20.25">
      <c r="B1724" s="113"/>
      <c r="C1724" s="113"/>
    </row>
    <row r="1725" spans="2:3" ht="20.25">
      <c r="B1725" s="113"/>
      <c r="C1725" s="113"/>
    </row>
    <row r="1726" spans="2:3" ht="20.25">
      <c r="B1726" s="113"/>
      <c r="C1726" s="113"/>
    </row>
    <row r="1727" spans="2:3" ht="20.25">
      <c r="B1727" s="113"/>
      <c r="C1727" s="113"/>
    </row>
    <row r="1728" spans="2:3" ht="20.25">
      <c r="B1728" s="113"/>
      <c r="C1728" s="113"/>
    </row>
    <row r="1729" spans="2:3" ht="20.25">
      <c r="B1729" s="113"/>
      <c r="C1729" s="113"/>
    </row>
    <row r="1730" spans="2:3" ht="20.25">
      <c r="B1730" s="113"/>
      <c r="C1730" s="113"/>
    </row>
    <row r="1731" spans="2:3" ht="20.25">
      <c r="B1731" s="113"/>
      <c r="C1731" s="113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Яросл. обл.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Громова Ирина Борисовна</dc:creator>
  <cp:keywords/>
  <dc:description/>
  <cp:lastModifiedBy> </cp:lastModifiedBy>
  <cp:lastPrinted>2008-12-25T10:39:21Z</cp:lastPrinted>
  <dcterms:created xsi:type="dcterms:W3CDTF">2002-08-12T10:42:45Z</dcterms:created>
  <dcterms:modified xsi:type="dcterms:W3CDTF">2009-01-11T11:34:18Z</dcterms:modified>
  <cp:category/>
  <cp:version/>
  <cp:contentType/>
  <cp:contentStatus/>
</cp:coreProperties>
</file>