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'Лист1'!$A$1:$Q$70</definedName>
  </definedNames>
  <calcPr fullCalcOnLoad="1"/>
</workbook>
</file>

<file path=xl/sharedStrings.xml><?xml version="1.0" encoding="utf-8"?>
<sst xmlns="http://schemas.openxmlformats.org/spreadsheetml/2006/main" count="94" uniqueCount="75">
  <si>
    <t>№</t>
  </si>
  <si>
    <t>Наименование раздела функциональной классификации, программы и объекта</t>
  </si>
  <si>
    <t>I.</t>
  </si>
  <si>
    <t>ПРОГРАММНАЯ ЧАСТЬ</t>
  </si>
  <si>
    <t>1.</t>
  </si>
  <si>
    <t>ВСЕГО</t>
  </si>
  <si>
    <t>Перечень строек и объектов,</t>
  </si>
  <si>
    <t xml:space="preserve">ОБЪЕКТЫ, ФИНАНСИРУЕМЫЕ ЧЕРЕЗ ГЛАВНЫХ РАСПОРЯДИТЕЛЕЙ ОБЛАСТНОГО БЮДЖЕТА ЗА СЧЕТ СРЕДСТВ, НЕ ПЕРЕДАВАЕМЫХ В МЕСТНЫЕ БЮДЖЕТЫ </t>
  </si>
  <si>
    <t>Сумма, тыс. руб.</t>
  </si>
  <si>
    <t>Поправка</t>
  </si>
  <si>
    <t>к Закону Ярославской области</t>
  </si>
  <si>
    <t>II.</t>
  </si>
  <si>
    <t>НЕПРОГРАММНАЯ ЧАСТЬ</t>
  </si>
  <si>
    <t xml:space="preserve">ОБЪЕКТЫ, ФИНАНСИРУЕМЫЕ ЗА СЧЕТ СРЕДСТВ, ПЕРЕДАВАЕМЫХ В МЕСТНЫЕ БЮДЖЕТЫ ПО МЕЖБЮДЖЕТНЫМ ОТНОШЕНИЯМ </t>
  </si>
  <si>
    <t>Борисоглебский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</si>
  <si>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</si>
  <si>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</si>
  <si>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</si>
  <si>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Строительство обхода г. Ярославля с мостом через реку Волгу</t>
  </si>
  <si>
    <t>Строительство и модернизация автомобильных дорог общего пользования, в том числе в поселениях</t>
  </si>
  <si>
    <t>Федеральная целевая программа "Модернизация транспортной системы России (2002-2010) годы". Подпрограмма "Автомобильные дороги"</t>
  </si>
  <si>
    <t>Строительство автодороги Середка - Афонино, Некоузский муниципальный район</t>
  </si>
  <si>
    <t>Реконструкция автодороги Углич - Воскресенское на участке Платуново - Мартыново, Угличский и Мышкинский муниципальные районы</t>
  </si>
  <si>
    <t>Уточнение</t>
  </si>
  <si>
    <t>финансируемых за счет средств Федеральной адресной инвестиционной программы, федеральных целевых программ                              и государственных корпораций на 2008 год</t>
  </si>
  <si>
    <t>поправки</t>
  </si>
  <si>
    <t>Газификация с.Старый Некоуз, Некоузский муниципальный район</t>
  </si>
  <si>
    <t>Газификация деревень Хуторы и Слобода, Угличский муниципальный район</t>
  </si>
  <si>
    <t>Газификация с.Пазушино, Ярославский муниципальный район</t>
  </si>
  <si>
    <t>Газификация д.Мологино, Ярославский муниципальный район</t>
  </si>
  <si>
    <t>Федеральная целевая программа "Повышение безопасности дорожного движения в 2006-2012 годах"</t>
  </si>
  <si>
    <t>Приобретение оборудования ГУЗ ЯО "Территориальный центр медицины катастоф", г.Ярославль</t>
  </si>
  <si>
    <t>2.</t>
  </si>
  <si>
    <t>Областной перинатальный центр, г.Ярославль (строительство и оснащение)</t>
  </si>
  <si>
    <t>Строительство областной клинической психиатрической больницы</t>
  </si>
  <si>
    <t xml:space="preserve">Федеральная целевая программа "Жилище" </t>
  </si>
  <si>
    <t>ПП "Модернизация объектов коммунальной инфраструктуры"</t>
  </si>
  <si>
    <t>Строительство очистных сооружений канализации, с.Брейтово</t>
  </si>
  <si>
    <t>Мероприятия на 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</si>
  <si>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>городской округ г. Ярославль</t>
  </si>
  <si>
    <t>Большесельский муниципальный район</t>
  </si>
  <si>
    <t>Переславский муниципальный район</t>
  </si>
  <si>
    <t>Пошехонский муниципальный район</t>
  </si>
  <si>
    <t>Реконструкция стадиона "Шинник" с инженерными коммуникациями на пл.Труда, д.3а, г.Ярославль</t>
  </si>
  <si>
    <t>Строительство водоочистных сооружений на подземном водозаборе мкр. Волжский,  г.Рыбинск</t>
  </si>
  <si>
    <r>
      <t xml:space="preserve">Федеральная целевая программа "Социальное развитие села до </t>
    </r>
    <r>
      <rPr>
        <b/>
        <i/>
        <sz val="12"/>
        <color indexed="8"/>
        <rFont val="Times New Roman"/>
        <family val="1"/>
      </rPr>
      <t>2012</t>
    </r>
    <r>
      <rPr>
        <b/>
        <i/>
        <sz val="12"/>
        <rFont val="Times New Roman"/>
        <family val="1"/>
      </rPr>
      <t xml:space="preserve"> года"</t>
    </r>
  </si>
  <si>
    <t>Мероприятия по развитию газификации в сельской местности, в том числе:</t>
  </si>
  <si>
    <t>Строительство канализационных очистных сооружений, пос. Мокеевское, Ярославский муниципальный район</t>
  </si>
  <si>
    <t>Мероприятия по обеспечению противопожарной защиты сельского населения, в том числе:</t>
  </si>
  <si>
    <t>3.</t>
  </si>
  <si>
    <t xml:space="preserve">Обеспечение мероприятий по переселению граждан из аварийного жилищного фонда, городской округ г.Ярославль </t>
  </si>
  <si>
    <t>Обеспечение мероприятий по переселению граждан из аварийного жилищного фонда, Угличский муниципальный район</t>
  </si>
  <si>
    <t>Обеспечение мероприятий по переселению граждан из аварийного жилищного фонда, городской округ г.Переславль-Залесский</t>
  </si>
  <si>
    <t>Обеспечение мероприятий по переселению граждан из аварийного жилищного фонда, Мышкинский муниципальный район</t>
  </si>
  <si>
    <t>Берегоукрепление р.Волги на участке "Городок", Рыбинский муниципальный район</t>
  </si>
  <si>
    <t>Федеральная целевая программа "Социальное развитие села до 2012 года"</t>
  </si>
  <si>
    <t>Мероприятия по развитию информационно-консультационного обслуживания в сельской местности</t>
  </si>
  <si>
    <t xml:space="preserve">Строительство концертно-зрелищного центра, г.Ярославль  </t>
  </si>
  <si>
    <t>Обеспечение мероприятий по переселению граждан из аварийного жилищного фонда с учетом необходимости стимулирования развития рынка жилья</t>
  </si>
  <si>
    <t>ПП "Обеспечение земельных участков коммунальной инфраструктурой в целях жилищного строительства"</t>
  </si>
  <si>
    <t>Строительство малоэтажного жилья 2-ой очереди микрорайона № 2 в г.Ростов Ростовского муниципального района</t>
  </si>
  <si>
    <t>Строительство жилого микрорайона малоэтажной застройки "Северная пасека" г.Тутаев, Тутаевский муниципальный район</t>
  </si>
  <si>
    <t>Строительство магистральных инженерных сетей второй очереди строительства микрорайона № 2 городского поселения Ростов, Ростовский муниципальный район</t>
  </si>
  <si>
    <t>Строительство спортивного ядра, устройство мини-футбольного поля и благоустройство территории стадиона "Чайка" г. Углич, Угличский муниципальный район</t>
  </si>
  <si>
    <t>Берегоукрепление и благоустройство Волжской Набережной от места слияния рек Волги и Которосли до здания Ярославского центра научно-технической информации (пр.Ленина, д.2а), г.Ярославль</t>
  </si>
  <si>
    <t>Приложение 14</t>
  </si>
  <si>
    <t>Строительство областной клинической психиатрической больницы, Ярославский муниципальный район (с инженерными коммуникациями)</t>
  </si>
  <si>
    <t>Федеральная целевая программа "Развитие физической культуры и спорта в Российской Федерации на 2006-2015 годы"</t>
  </si>
  <si>
    <t>Берегоукрепление угличского водохранилища в с.Прилуки, Угличский муниципальный район</t>
  </si>
  <si>
    <t>4.</t>
  </si>
  <si>
    <t>Реконструкция автодороги Сергиев Посад - Калязин - Рыбинск - Череповец на участке Углич - Васильки - Рыбинск, Угличский и Мышкинский муниципальные районы</t>
  </si>
  <si>
    <t>ФОК в г.Переславль-Залесский, пер.Красный, д.10а, Ярославская область</t>
  </si>
  <si>
    <t>Целевая программа Министерства сельского хозяйства Российской Федерации "Развитие льняного комплекса России на 2008-2010 годы"</t>
  </si>
  <si>
    <t>Реконструкция цеха по производству льняного масла в МУП "Гаврилов-Ямский льновод"</t>
  </si>
  <si>
    <t>от 26.12.2008 № 69-з____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</si>
</sst>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1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 CYR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0"/>
      <name val="Arial Cyr"/>
      <family val="0"/>
    </font>
    <font>
      <b/>
      <i/>
      <sz val="11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" xfId="0" applyFont="1" applyFill="1" applyBorder="1" applyAlignment="1">
      <alignment/>
    </xf>
    <xf numFmtId="0" fontId="14" fillId="0" borderId="0" xfId="0" applyFont="1" applyAlignment="1">
      <alignment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left" wrapText="1"/>
    </xf>
    <xf numFmtId="165" fontId="1" fillId="0" borderId="1" xfId="2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1" fillId="0" borderId="1" xfId="20" applyNumberFormat="1" applyFont="1" applyFill="1" applyBorder="1" applyAlignment="1">
      <alignment horizontal="right"/>
    </xf>
    <xf numFmtId="165" fontId="10" fillId="0" borderId="1" xfId="2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5" fontId="10" fillId="0" borderId="1" xfId="20" applyNumberFormat="1" applyFont="1" applyFill="1" applyBorder="1" applyAlignment="1">
      <alignment/>
    </xf>
    <xf numFmtId="165" fontId="10" fillId="0" borderId="1" xfId="20" applyNumberFormat="1" applyFont="1" applyFill="1" applyBorder="1" applyAlignment="1">
      <alignment horizontal="right"/>
    </xf>
    <xf numFmtId="0" fontId="10" fillId="0" borderId="1" xfId="2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165" fontId="13" fillId="0" borderId="1" xfId="20" applyNumberFormat="1" applyFont="1" applyFill="1" applyBorder="1" applyAlignment="1">
      <alignment/>
    </xf>
    <xf numFmtId="165" fontId="13" fillId="0" borderId="1" xfId="20" applyNumberFormat="1" applyFont="1" applyFill="1" applyBorder="1" applyAlignment="1">
      <alignment horizontal="right"/>
    </xf>
    <xf numFmtId="0" fontId="13" fillId="0" borderId="1" xfId="20" applyNumberFormat="1" applyFont="1" applyFill="1" applyBorder="1" applyAlignment="1">
      <alignment horizontal="center"/>
    </xf>
    <xf numFmtId="165" fontId="13" fillId="0" borderId="1" xfId="2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/>
    </xf>
    <xf numFmtId="165" fontId="10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165" fontId="11" fillId="0" borderId="1" xfId="20" applyNumberFormat="1" applyFont="1" applyFill="1" applyBorder="1" applyAlignment="1">
      <alignment/>
    </xf>
    <xf numFmtId="165" fontId="11" fillId="0" borderId="1" xfId="20" applyNumberFormat="1" applyFont="1" applyFill="1" applyBorder="1" applyAlignment="1">
      <alignment horizontal="right"/>
    </xf>
    <xf numFmtId="0" fontId="11" fillId="0" borderId="1" xfId="20" applyNumberFormat="1" applyFont="1" applyFill="1" applyBorder="1" applyAlignment="1">
      <alignment horizontal="center"/>
    </xf>
    <xf numFmtId="165" fontId="11" fillId="0" borderId="1" xfId="2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" xfId="0" applyFont="1" applyFill="1" applyBorder="1" applyAlignment="1">
      <alignment vertical="top" wrapText="1"/>
    </xf>
    <xf numFmtId="165" fontId="10" fillId="0" borderId="1" xfId="20" applyNumberFormat="1" applyFont="1" applyFill="1" applyBorder="1" applyAlignment="1">
      <alignment horizontal="center"/>
    </xf>
    <xf numFmtId="1" fontId="10" fillId="0" borderId="1" xfId="20" applyNumberFormat="1" applyFont="1" applyFill="1" applyBorder="1" applyAlignment="1">
      <alignment horizontal="right"/>
    </xf>
    <xf numFmtId="1" fontId="11" fillId="0" borderId="1" xfId="2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20" applyNumberFormat="1" applyFont="1" applyFill="1" applyBorder="1" applyAlignment="1">
      <alignment horizontal="right"/>
    </xf>
    <xf numFmtId="0" fontId="13" fillId="0" borderId="1" xfId="2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49" fontId="10" fillId="0" borderId="1" xfId="20" applyNumberFormat="1" applyFont="1" applyFill="1" applyBorder="1" applyAlignment="1">
      <alignment horizontal="right"/>
    </xf>
    <xf numFmtId="3" fontId="10" fillId="0" borderId="1" xfId="20" applyNumberFormat="1" applyFont="1" applyFill="1" applyBorder="1" applyAlignment="1">
      <alignment horizontal="right"/>
    </xf>
    <xf numFmtId="165" fontId="10" fillId="0" borderId="3" xfId="2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vertical="top" wrapText="1"/>
    </xf>
    <xf numFmtId="165" fontId="13" fillId="0" borderId="1" xfId="20" applyNumberFormat="1" applyFont="1" applyFill="1" applyBorder="1" applyAlignment="1">
      <alignment horizontal="center"/>
    </xf>
    <xf numFmtId="49" fontId="1" fillId="0" borderId="1" xfId="2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165" fontId="1" fillId="0" borderId="1" xfId="20" applyNumberFormat="1" applyFont="1" applyFill="1" applyBorder="1" applyAlignment="1">
      <alignment horizontal="right"/>
    </xf>
    <xf numFmtId="0" fontId="1" fillId="0" borderId="3" xfId="2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165" fontId="11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5" fontId="1" fillId="0" borderId="3" xfId="2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top"/>
    </xf>
    <xf numFmtId="0" fontId="10" fillId="0" borderId="3" xfId="2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/>
    </xf>
    <xf numFmtId="1" fontId="13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65" fontId="11" fillId="0" borderId="0" xfId="2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 vertical="top" wrapText="1"/>
    </xf>
    <xf numFmtId="165" fontId="11" fillId="0" borderId="0" xfId="20" applyNumberFormat="1" applyFont="1" applyFill="1" applyBorder="1" applyAlignment="1">
      <alignment horizontal="right"/>
    </xf>
    <xf numFmtId="0" fontId="11" fillId="0" borderId="0" xfId="20" applyNumberFormat="1" applyFont="1" applyFill="1" applyBorder="1" applyAlignment="1">
      <alignment horizontal="center"/>
    </xf>
    <xf numFmtId="165" fontId="17" fillId="0" borderId="0" xfId="20" applyNumberFormat="1" applyFont="1" applyFill="1" applyBorder="1" applyAlignment="1">
      <alignment/>
    </xf>
    <xf numFmtId="165" fontId="17" fillId="0" borderId="0" xfId="20" applyNumberFormat="1" applyFont="1" applyFill="1" applyBorder="1" applyAlignment="1">
      <alignment horizontal="right"/>
    </xf>
    <xf numFmtId="0" fontId="17" fillId="0" borderId="0" xfId="20" applyNumberFormat="1" applyFont="1" applyFill="1" applyBorder="1" applyAlignment="1">
      <alignment horizontal="center"/>
    </xf>
    <xf numFmtId="165" fontId="17" fillId="0" borderId="1" xfId="2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/>
    </xf>
    <xf numFmtId="0" fontId="16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4.625" style="1" customWidth="1"/>
    <col min="2" max="2" width="61.375" style="1" customWidth="1"/>
    <col min="3" max="3" width="16.75390625" style="0" hidden="1" customWidth="1"/>
    <col min="4" max="5" width="14.625" style="0" hidden="1" customWidth="1"/>
    <col min="6" max="6" width="14.00390625" style="0" hidden="1" customWidth="1"/>
    <col min="7" max="7" width="16.875" style="0" hidden="1" customWidth="1"/>
    <col min="8" max="8" width="11.875" style="0" hidden="1" customWidth="1"/>
    <col min="9" max="9" width="16.875" style="0" hidden="1" customWidth="1"/>
    <col min="10" max="10" width="11.75390625" style="0" hidden="1" customWidth="1"/>
    <col min="11" max="11" width="14.25390625" style="0" hidden="1" customWidth="1"/>
    <col min="12" max="12" width="10.75390625" style="0" hidden="1" customWidth="1"/>
    <col min="13" max="13" width="14.25390625" style="7" hidden="1" customWidth="1"/>
    <col min="14" max="14" width="11.75390625" style="7" hidden="1" customWidth="1"/>
    <col min="15" max="15" width="12.75390625" style="7" hidden="1" customWidth="1"/>
    <col min="16" max="16" width="11.75390625" style="7" hidden="1" customWidth="1"/>
    <col min="17" max="17" width="14.875" style="7" bestFit="1" customWidth="1"/>
    <col min="18" max="18" width="10.25390625" style="0" bestFit="1" customWidth="1"/>
  </cols>
  <sheetData>
    <row r="1" spans="1:17" s="2" customFormat="1" ht="15.75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2" customFormat="1" ht="15.75">
      <c r="A2" s="102" t="s">
        <v>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2" customFormat="1" ht="15.75">
      <c r="A3" s="102" t="s">
        <v>74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8.75">
      <c r="A4" s="19"/>
      <c r="B4" s="19"/>
      <c r="C4" s="20"/>
      <c r="D4" s="10"/>
      <c r="E4" s="10"/>
      <c r="F4" s="10"/>
      <c r="G4" s="10"/>
      <c r="H4" s="10"/>
      <c r="I4" s="10"/>
      <c r="J4" s="10"/>
      <c r="K4" s="10"/>
      <c r="L4" s="10"/>
      <c r="M4" s="18"/>
      <c r="N4" s="18"/>
      <c r="O4" s="18"/>
      <c r="P4" s="18"/>
      <c r="Q4" s="18"/>
    </row>
    <row r="5" spans="1:17" ht="18.75">
      <c r="A5" s="19"/>
      <c r="B5" s="19"/>
      <c r="C5" s="20"/>
      <c r="D5" s="10"/>
      <c r="E5" s="10"/>
      <c r="F5" s="10"/>
      <c r="G5" s="10"/>
      <c r="H5" s="10"/>
      <c r="I5" s="10"/>
      <c r="J5" s="10"/>
      <c r="K5" s="10"/>
      <c r="L5" s="10"/>
      <c r="M5" s="18"/>
      <c r="N5" s="18"/>
      <c r="O5" s="18"/>
      <c r="P5" s="18"/>
      <c r="Q5" s="18"/>
    </row>
    <row r="6" spans="1:17" ht="18.75">
      <c r="A6" s="103" t="s">
        <v>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57" customHeight="1">
      <c r="A7" s="99" t="s">
        <v>24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24" customHeight="1">
      <c r="A8" s="17"/>
      <c r="B8" s="17"/>
      <c r="C8" s="10"/>
      <c r="D8" s="10"/>
      <c r="E8" s="10"/>
      <c r="F8" s="10"/>
      <c r="G8" s="10"/>
      <c r="H8" s="10"/>
      <c r="I8" s="10"/>
      <c r="J8" s="10"/>
      <c r="K8" s="10"/>
      <c r="L8" s="10"/>
      <c r="M8" s="18"/>
      <c r="N8" s="18"/>
      <c r="O8" s="18"/>
      <c r="P8" s="18"/>
      <c r="Q8" s="18"/>
    </row>
    <row r="9" spans="1:17" s="2" customFormat="1" ht="31.5">
      <c r="A9" s="21" t="s">
        <v>0</v>
      </c>
      <c r="B9" s="22" t="s">
        <v>1</v>
      </c>
      <c r="C9" s="23" t="s">
        <v>8</v>
      </c>
      <c r="D9" s="23" t="s">
        <v>9</v>
      </c>
      <c r="E9" s="23" t="s">
        <v>8</v>
      </c>
      <c r="F9" s="23" t="s">
        <v>9</v>
      </c>
      <c r="G9" s="23" t="s">
        <v>8</v>
      </c>
      <c r="H9" s="23" t="s">
        <v>23</v>
      </c>
      <c r="I9" s="23" t="s">
        <v>8</v>
      </c>
      <c r="J9" s="23" t="s">
        <v>23</v>
      </c>
      <c r="K9" s="23" t="s">
        <v>8</v>
      </c>
      <c r="L9" s="23" t="s">
        <v>25</v>
      </c>
      <c r="M9" s="24" t="s">
        <v>8</v>
      </c>
      <c r="N9" s="24" t="s">
        <v>23</v>
      </c>
      <c r="O9" s="24" t="s">
        <v>8</v>
      </c>
      <c r="P9" s="24" t="s">
        <v>23</v>
      </c>
      <c r="Q9" s="24" t="s">
        <v>8</v>
      </c>
    </row>
    <row r="10" spans="1:17" s="2" customFormat="1" ht="57.75" customHeight="1">
      <c r="A10" s="101" t="s">
        <v>7</v>
      </c>
      <c r="B10" s="101"/>
      <c r="C10" s="25">
        <v>0</v>
      </c>
      <c r="D10" s="25">
        <f aca="true" t="shared" si="0" ref="D10:L12">D11</f>
        <v>690000</v>
      </c>
      <c r="E10" s="25">
        <f t="shared" si="0"/>
        <v>690000</v>
      </c>
      <c r="F10" s="25">
        <f aca="true" t="shared" si="1" ref="F10:K10">F11+F18</f>
        <v>10000</v>
      </c>
      <c r="G10" s="25">
        <f t="shared" si="1"/>
        <v>800115</v>
      </c>
      <c r="H10" s="25">
        <f t="shared" si="1"/>
        <v>573738</v>
      </c>
      <c r="I10" s="25">
        <f t="shared" si="1"/>
        <v>1373853</v>
      </c>
      <c r="J10" s="25">
        <f t="shared" si="1"/>
        <v>0</v>
      </c>
      <c r="K10" s="26">
        <f t="shared" si="1"/>
        <v>1373853</v>
      </c>
      <c r="L10" s="27">
        <f aca="true" t="shared" si="2" ref="L10:Q10">L11+L18</f>
        <v>0</v>
      </c>
      <c r="M10" s="12">
        <f t="shared" si="2"/>
        <v>1373853</v>
      </c>
      <c r="N10" s="12">
        <f t="shared" si="2"/>
        <v>152000</v>
      </c>
      <c r="O10" s="80">
        <f t="shared" si="2"/>
        <v>1525853</v>
      </c>
      <c r="P10" s="80">
        <f t="shared" si="2"/>
        <v>819707</v>
      </c>
      <c r="Q10" s="80">
        <f t="shared" si="2"/>
        <v>2345560</v>
      </c>
    </row>
    <row r="11" spans="1:17" s="2" customFormat="1" ht="15.75">
      <c r="A11" s="28" t="s">
        <v>2</v>
      </c>
      <c r="B11" s="29" t="s">
        <v>3</v>
      </c>
      <c r="C11" s="25">
        <v>0</v>
      </c>
      <c r="D11" s="25">
        <f t="shared" si="0"/>
        <v>690000</v>
      </c>
      <c r="E11" s="25">
        <f t="shared" si="0"/>
        <v>690000</v>
      </c>
      <c r="F11" s="25">
        <f t="shared" si="0"/>
        <v>0</v>
      </c>
      <c r="G11" s="25">
        <f t="shared" si="0"/>
        <v>695795</v>
      </c>
      <c r="H11" s="25">
        <f t="shared" si="0"/>
        <v>565297</v>
      </c>
      <c r="I11" s="25">
        <f t="shared" si="0"/>
        <v>1261092</v>
      </c>
      <c r="J11" s="25">
        <f t="shared" si="0"/>
        <v>0</v>
      </c>
      <c r="K11" s="26">
        <f t="shared" si="0"/>
        <v>1261092</v>
      </c>
      <c r="L11" s="27">
        <f t="shared" si="0"/>
        <v>0</v>
      </c>
      <c r="M11" s="12">
        <f aca="true" t="shared" si="3" ref="M11:M21">K11+L11</f>
        <v>1261092</v>
      </c>
      <c r="N11" s="12">
        <f>N14</f>
        <v>2000</v>
      </c>
      <c r="O11" s="80">
        <f>M11+N11</f>
        <v>1263092</v>
      </c>
      <c r="P11" s="80">
        <f>+P16</f>
        <v>3000</v>
      </c>
      <c r="Q11" s="80">
        <f>O11+P11</f>
        <v>1266092</v>
      </c>
    </row>
    <row r="12" spans="1:17" s="2" customFormat="1" ht="49.5" customHeight="1">
      <c r="A12" s="16" t="s">
        <v>4</v>
      </c>
      <c r="B12" s="13" t="s">
        <v>20</v>
      </c>
      <c r="C12" s="25">
        <v>0</v>
      </c>
      <c r="D12" s="25">
        <f t="shared" si="0"/>
        <v>690000</v>
      </c>
      <c r="E12" s="25">
        <f t="shared" si="0"/>
        <v>690000</v>
      </c>
      <c r="F12" s="25">
        <f t="shared" si="0"/>
        <v>0</v>
      </c>
      <c r="G12" s="25">
        <f t="shared" si="0"/>
        <v>695795</v>
      </c>
      <c r="H12" s="25">
        <f t="shared" si="0"/>
        <v>565297</v>
      </c>
      <c r="I12" s="25">
        <f t="shared" si="0"/>
        <v>1261092</v>
      </c>
      <c r="J12" s="25">
        <f t="shared" si="0"/>
        <v>0</v>
      </c>
      <c r="K12" s="26">
        <f t="shared" si="0"/>
        <v>1261092</v>
      </c>
      <c r="L12" s="27">
        <f t="shared" si="0"/>
        <v>0</v>
      </c>
      <c r="M12" s="12">
        <f t="shared" si="3"/>
        <v>1261092</v>
      </c>
      <c r="N12" s="30"/>
      <c r="O12" s="78">
        <f>M12+N12</f>
        <v>1261092</v>
      </c>
      <c r="P12" s="78"/>
      <c r="Q12" s="78">
        <f>O12+P12</f>
        <v>1261092</v>
      </c>
    </row>
    <row r="13" spans="1:17" s="2" customFormat="1" ht="18" customHeight="1">
      <c r="A13" s="16"/>
      <c r="B13" s="14" t="s">
        <v>18</v>
      </c>
      <c r="C13" s="9"/>
      <c r="D13" s="9">
        <v>690000</v>
      </c>
      <c r="E13" s="9">
        <f>C13+D13</f>
        <v>690000</v>
      </c>
      <c r="F13" s="9"/>
      <c r="G13" s="31">
        <v>695795</v>
      </c>
      <c r="H13" s="9">
        <v>565297</v>
      </c>
      <c r="I13" s="31">
        <f>G13+H13</f>
        <v>1261092</v>
      </c>
      <c r="J13" s="9"/>
      <c r="K13" s="32">
        <f>I13+J13</f>
        <v>1261092</v>
      </c>
      <c r="L13" s="33"/>
      <c r="M13" s="34">
        <f t="shared" si="3"/>
        <v>1261092</v>
      </c>
      <c r="N13" s="30"/>
      <c r="O13" s="81">
        <f>M13+N13</f>
        <v>1261092</v>
      </c>
      <c r="P13" s="81"/>
      <c r="Q13" s="81">
        <f>O13+P13</f>
        <v>1261092</v>
      </c>
    </row>
    <row r="14" spans="1:17" s="2" customFormat="1" ht="31.5" customHeight="1">
      <c r="A14" s="16" t="s">
        <v>32</v>
      </c>
      <c r="B14" s="13" t="s">
        <v>30</v>
      </c>
      <c r="C14" s="9"/>
      <c r="D14" s="9"/>
      <c r="E14" s="9"/>
      <c r="F14" s="9"/>
      <c r="G14" s="31"/>
      <c r="H14" s="9"/>
      <c r="I14" s="31"/>
      <c r="J14" s="9"/>
      <c r="K14" s="32"/>
      <c r="L14" s="33"/>
      <c r="M14" s="26"/>
      <c r="N14" s="26">
        <v>2000</v>
      </c>
      <c r="O14" s="78">
        <f>M14+N14</f>
        <v>2000</v>
      </c>
      <c r="P14" s="78">
        <f>P15</f>
        <v>0</v>
      </c>
      <c r="Q14" s="78">
        <f>O14+P14</f>
        <v>2000</v>
      </c>
    </row>
    <row r="15" spans="1:17" s="2" customFormat="1" ht="31.5" customHeight="1">
      <c r="A15" s="16"/>
      <c r="B15" s="14" t="s">
        <v>31</v>
      </c>
      <c r="C15" s="9"/>
      <c r="D15" s="9"/>
      <c r="E15" s="9"/>
      <c r="F15" s="9"/>
      <c r="G15" s="31"/>
      <c r="H15" s="9"/>
      <c r="I15" s="31"/>
      <c r="J15" s="9"/>
      <c r="K15" s="32"/>
      <c r="L15" s="33"/>
      <c r="M15" s="32"/>
      <c r="N15" s="32">
        <v>2000</v>
      </c>
      <c r="O15" s="81">
        <f>M15+N15</f>
        <v>2000</v>
      </c>
      <c r="P15" s="81"/>
      <c r="Q15" s="81">
        <f>O15+P15</f>
        <v>2000</v>
      </c>
    </row>
    <row r="16" spans="1:17" s="2" customFormat="1" ht="30.75" customHeight="1">
      <c r="A16" s="16" t="s">
        <v>49</v>
      </c>
      <c r="B16" s="13" t="s">
        <v>55</v>
      </c>
      <c r="C16" s="9"/>
      <c r="D16" s="9"/>
      <c r="E16" s="9"/>
      <c r="F16" s="9"/>
      <c r="G16" s="31"/>
      <c r="H16" s="9"/>
      <c r="I16" s="31"/>
      <c r="J16" s="9"/>
      <c r="K16" s="32"/>
      <c r="L16" s="33"/>
      <c r="M16" s="32"/>
      <c r="N16" s="32"/>
      <c r="O16" s="78">
        <f>SUM(O17)</f>
        <v>0</v>
      </c>
      <c r="P16" s="78">
        <f>SUM(P17)</f>
        <v>3000</v>
      </c>
      <c r="Q16" s="78">
        <f>SUM(Q17)</f>
        <v>3000</v>
      </c>
    </row>
    <row r="17" spans="1:17" s="2" customFormat="1" ht="31.5" customHeight="1">
      <c r="A17" s="16"/>
      <c r="B17" s="14" t="s">
        <v>56</v>
      </c>
      <c r="C17" s="9"/>
      <c r="D17" s="9"/>
      <c r="E17" s="9"/>
      <c r="F17" s="9"/>
      <c r="G17" s="31"/>
      <c r="H17" s="9"/>
      <c r="I17" s="31"/>
      <c r="J17" s="9"/>
      <c r="K17" s="32"/>
      <c r="L17" s="33"/>
      <c r="M17" s="32"/>
      <c r="N17" s="32"/>
      <c r="O17" s="81">
        <v>0</v>
      </c>
      <c r="P17" s="81">
        <v>3000</v>
      </c>
      <c r="Q17" s="81">
        <f>SUM(O17:P17)</f>
        <v>3000</v>
      </c>
    </row>
    <row r="18" spans="1:17" s="2" customFormat="1" ht="18" customHeight="1">
      <c r="A18" s="16" t="s">
        <v>11</v>
      </c>
      <c r="B18" s="29" t="s">
        <v>12</v>
      </c>
      <c r="C18" s="9"/>
      <c r="D18" s="9"/>
      <c r="E18" s="9">
        <f aca="true" t="shared" si="4" ref="E18:L18">E19</f>
        <v>0</v>
      </c>
      <c r="F18" s="9">
        <f t="shared" si="4"/>
        <v>10000</v>
      </c>
      <c r="G18" s="9">
        <f t="shared" si="4"/>
        <v>104320</v>
      </c>
      <c r="H18" s="9">
        <f t="shared" si="4"/>
        <v>8441</v>
      </c>
      <c r="I18" s="25">
        <f t="shared" si="4"/>
        <v>112761</v>
      </c>
      <c r="J18" s="9">
        <f t="shared" si="4"/>
        <v>0</v>
      </c>
      <c r="K18" s="26">
        <f t="shared" si="4"/>
        <v>112761</v>
      </c>
      <c r="L18" s="27">
        <f t="shared" si="4"/>
        <v>0</v>
      </c>
      <c r="M18" s="12">
        <f t="shared" si="3"/>
        <v>112761</v>
      </c>
      <c r="N18" s="35">
        <f>N19+N23+N24</f>
        <v>150000</v>
      </c>
      <c r="O18" s="80">
        <f>O19+O23+O24</f>
        <v>262761</v>
      </c>
      <c r="P18" s="80">
        <f>P19+P23+P25+P26+P27</f>
        <v>816707</v>
      </c>
      <c r="Q18" s="80">
        <f>Q19+Q23+Q25+Q26+Q27</f>
        <v>1079468</v>
      </c>
    </row>
    <row r="19" spans="1:17" s="3" customFormat="1" ht="31.5" customHeight="1">
      <c r="A19" s="37"/>
      <c r="B19" s="38" t="s">
        <v>19</v>
      </c>
      <c r="C19" s="31"/>
      <c r="D19" s="31"/>
      <c r="E19" s="31">
        <f>E20</f>
        <v>0</v>
      </c>
      <c r="F19" s="31">
        <f>F20</f>
        <v>10000</v>
      </c>
      <c r="G19" s="31">
        <f aca="true" t="shared" si="5" ref="G19:L19">G20+G21+G22</f>
        <v>104320</v>
      </c>
      <c r="H19" s="31">
        <f t="shared" si="5"/>
        <v>8441</v>
      </c>
      <c r="I19" s="39">
        <f t="shared" si="5"/>
        <v>112761</v>
      </c>
      <c r="J19" s="31">
        <f t="shared" si="5"/>
        <v>0</v>
      </c>
      <c r="K19" s="40">
        <f t="shared" si="5"/>
        <v>112761</v>
      </c>
      <c r="L19" s="41">
        <f t="shared" si="5"/>
        <v>0</v>
      </c>
      <c r="M19" s="42">
        <f>K19+L19</f>
        <v>112761</v>
      </c>
      <c r="N19" s="43"/>
      <c r="O19" s="78">
        <f aca="true" t="shared" si="6" ref="O19:O24">M19+N19</f>
        <v>112761</v>
      </c>
      <c r="P19" s="78"/>
      <c r="Q19" s="78">
        <f aca="true" t="shared" si="7" ref="Q19:Q27">O19+P19</f>
        <v>112761</v>
      </c>
    </row>
    <row r="20" spans="1:17" s="3" customFormat="1" ht="31.5" customHeight="1">
      <c r="A20" s="37"/>
      <c r="B20" s="14" t="s">
        <v>21</v>
      </c>
      <c r="C20" s="31"/>
      <c r="D20" s="31"/>
      <c r="E20" s="31"/>
      <c r="F20" s="31">
        <v>10000</v>
      </c>
      <c r="G20" s="31">
        <v>31491</v>
      </c>
      <c r="H20" s="31">
        <v>1394</v>
      </c>
      <c r="I20" s="31">
        <f>G20+H20</f>
        <v>32885</v>
      </c>
      <c r="J20" s="31">
        <v>509</v>
      </c>
      <c r="K20" s="32">
        <f>I20+J20</f>
        <v>33394</v>
      </c>
      <c r="L20" s="33"/>
      <c r="M20" s="34">
        <f t="shared" si="3"/>
        <v>33394</v>
      </c>
      <c r="N20" s="43"/>
      <c r="O20" s="81">
        <f t="shared" si="6"/>
        <v>33394</v>
      </c>
      <c r="P20" s="81"/>
      <c r="Q20" s="81">
        <f t="shared" si="7"/>
        <v>33394</v>
      </c>
    </row>
    <row r="21" spans="1:17" s="3" customFormat="1" ht="47.25" hidden="1">
      <c r="A21" s="37"/>
      <c r="B21" s="15" t="s">
        <v>22</v>
      </c>
      <c r="C21" s="31"/>
      <c r="D21" s="31"/>
      <c r="E21" s="31"/>
      <c r="F21" s="31"/>
      <c r="G21" s="31">
        <v>72829</v>
      </c>
      <c r="H21" s="31"/>
      <c r="I21" s="31">
        <v>72829</v>
      </c>
      <c r="J21" s="31">
        <v>-72829</v>
      </c>
      <c r="K21" s="32">
        <f>I21+J21</f>
        <v>0</v>
      </c>
      <c r="L21" s="33"/>
      <c r="M21" s="34">
        <f t="shared" si="3"/>
        <v>0</v>
      </c>
      <c r="N21" s="43"/>
      <c r="O21" s="81">
        <f t="shared" si="6"/>
        <v>0</v>
      </c>
      <c r="P21" s="81"/>
      <c r="Q21" s="81">
        <f t="shared" si="7"/>
        <v>0</v>
      </c>
    </row>
    <row r="22" spans="1:17" s="3" customFormat="1" ht="47.25">
      <c r="A22" s="37"/>
      <c r="B22" s="15" t="s">
        <v>70</v>
      </c>
      <c r="C22" s="31"/>
      <c r="D22" s="31"/>
      <c r="E22" s="31"/>
      <c r="F22" s="31"/>
      <c r="G22" s="44">
        <v>0</v>
      </c>
      <c r="H22" s="31">
        <v>7047</v>
      </c>
      <c r="I22" s="31">
        <f>G22+H22</f>
        <v>7047</v>
      </c>
      <c r="J22" s="31">
        <v>72320</v>
      </c>
      <c r="K22" s="32">
        <f>I22+J22</f>
        <v>79367</v>
      </c>
      <c r="L22" s="33"/>
      <c r="M22" s="34">
        <f>K22+L22</f>
        <v>79367</v>
      </c>
      <c r="N22" s="43"/>
      <c r="O22" s="81">
        <f t="shared" si="6"/>
        <v>79367</v>
      </c>
      <c r="P22" s="81"/>
      <c r="Q22" s="81">
        <f t="shared" si="7"/>
        <v>79367</v>
      </c>
    </row>
    <row r="23" spans="1:17" s="3" customFormat="1" ht="31.5">
      <c r="A23" s="37"/>
      <c r="B23" s="64" t="s">
        <v>33</v>
      </c>
      <c r="C23" s="39"/>
      <c r="D23" s="39"/>
      <c r="E23" s="39"/>
      <c r="F23" s="39"/>
      <c r="G23" s="76"/>
      <c r="H23" s="39"/>
      <c r="I23" s="39"/>
      <c r="J23" s="39"/>
      <c r="K23" s="40"/>
      <c r="L23" s="41"/>
      <c r="M23" s="42"/>
      <c r="N23" s="77">
        <v>150000</v>
      </c>
      <c r="O23" s="78">
        <f t="shared" si="6"/>
        <v>150000</v>
      </c>
      <c r="P23" s="78">
        <v>205000</v>
      </c>
      <c r="Q23" s="78">
        <f t="shared" si="7"/>
        <v>355000</v>
      </c>
    </row>
    <row r="24" spans="1:17" s="3" customFormat="1" ht="31.5" hidden="1">
      <c r="A24" s="37"/>
      <c r="B24" s="45" t="s">
        <v>34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3"/>
      <c r="N24" s="43">
        <v>0</v>
      </c>
      <c r="O24" s="79">
        <f t="shared" si="6"/>
        <v>0</v>
      </c>
      <c r="P24" s="79">
        <v>0</v>
      </c>
      <c r="Q24" s="79">
        <f t="shared" si="7"/>
        <v>0</v>
      </c>
    </row>
    <row r="25" spans="1:17" s="3" customFormat="1" ht="18" customHeight="1">
      <c r="A25" s="37"/>
      <c r="B25" s="82" t="s">
        <v>57</v>
      </c>
      <c r="C25" s="76"/>
      <c r="D25" s="76"/>
      <c r="E25" s="76"/>
      <c r="F25" s="76"/>
      <c r="G25" s="76"/>
      <c r="H25" s="76"/>
      <c r="I25" s="76"/>
      <c r="J25" s="76"/>
      <c r="K25" s="83"/>
      <c r="L25" s="84"/>
      <c r="M25" s="42"/>
      <c r="N25" s="77"/>
      <c r="O25" s="78">
        <v>0</v>
      </c>
      <c r="P25" s="78">
        <v>500000</v>
      </c>
      <c r="Q25" s="78">
        <f t="shared" si="7"/>
        <v>500000</v>
      </c>
    </row>
    <row r="26" spans="1:17" s="3" customFormat="1" ht="47.25">
      <c r="A26" s="37"/>
      <c r="B26" s="82" t="s">
        <v>58</v>
      </c>
      <c r="C26" s="85"/>
      <c r="D26" s="85"/>
      <c r="E26" s="85"/>
      <c r="F26" s="85"/>
      <c r="G26" s="85"/>
      <c r="H26" s="85"/>
      <c r="I26" s="85"/>
      <c r="J26" s="85"/>
      <c r="K26" s="86"/>
      <c r="L26" s="87"/>
      <c r="M26" s="88"/>
      <c r="N26" s="89"/>
      <c r="O26" s="78"/>
      <c r="P26" s="78">
        <v>61707</v>
      </c>
      <c r="Q26" s="78">
        <f t="shared" si="7"/>
        <v>61707</v>
      </c>
    </row>
    <row r="27" spans="1:17" s="3" customFormat="1" ht="49.5" customHeight="1">
      <c r="A27" s="37"/>
      <c r="B27" s="82" t="s">
        <v>66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89"/>
      <c r="N27" s="89">
        <v>0</v>
      </c>
      <c r="O27" s="78">
        <f>M27+N27</f>
        <v>0</v>
      </c>
      <c r="P27" s="78">
        <v>50000</v>
      </c>
      <c r="Q27" s="78">
        <f t="shared" si="7"/>
        <v>50000</v>
      </c>
    </row>
    <row r="28" spans="1:17" s="3" customFormat="1" ht="48" customHeight="1">
      <c r="A28" s="100" t="s">
        <v>13</v>
      </c>
      <c r="B28" s="100"/>
      <c r="C28" s="31"/>
      <c r="D28" s="31"/>
      <c r="E28" s="31"/>
      <c r="F28" s="31"/>
      <c r="G28" s="44"/>
      <c r="H28" s="31"/>
      <c r="I28" s="31"/>
      <c r="J28" s="25">
        <f>SUM(J38)</f>
        <v>212635</v>
      </c>
      <c r="K28" s="26">
        <f>SUM(K38)</f>
        <v>212635</v>
      </c>
      <c r="L28" s="46">
        <f>SUM(L38+L29)</f>
        <v>46915</v>
      </c>
      <c r="M28" s="12">
        <f>K28+L28</f>
        <v>259550</v>
      </c>
      <c r="N28" s="36">
        <f>SUM(N29+N60)</f>
        <v>263052</v>
      </c>
      <c r="O28" s="80">
        <f>O29+O60</f>
        <v>522602</v>
      </c>
      <c r="P28" s="80">
        <f>SUM(P29+P60)</f>
        <v>1143513</v>
      </c>
      <c r="Q28" s="80">
        <f>Q29+Q60</f>
        <v>1666115</v>
      </c>
    </row>
    <row r="29" spans="1:17" s="3" customFormat="1" ht="15.75" customHeight="1">
      <c r="A29" s="16" t="s">
        <v>2</v>
      </c>
      <c r="B29" s="29" t="s">
        <v>3</v>
      </c>
      <c r="C29" s="31"/>
      <c r="D29" s="31"/>
      <c r="E29" s="31"/>
      <c r="F29" s="31"/>
      <c r="G29" s="44"/>
      <c r="H29" s="31"/>
      <c r="I29" s="31"/>
      <c r="J29" s="25"/>
      <c r="K29" s="26"/>
      <c r="L29" s="27">
        <f>SUM(L30)</f>
        <v>0</v>
      </c>
      <c r="M29" s="47">
        <v>0</v>
      </c>
      <c r="N29" s="26">
        <f>N30+N38+N55</f>
        <v>79534</v>
      </c>
      <c r="O29" s="80">
        <f>O30+O38+O55</f>
        <v>79534</v>
      </c>
      <c r="P29" s="80">
        <f>P30+P38+P55+P58</f>
        <v>97731</v>
      </c>
      <c r="Q29" s="80">
        <f>Q30+Q38+Q55+Q58</f>
        <v>177265</v>
      </c>
    </row>
    <row r="30" spans="1:17" s="3" customFormat="1" ht="31.5" customHeight="1">
      <c r="A30" s="16" t="s">
        <v>4</v>
      </c>
      <c r="B30" s="13" t="s">
        <v>45</v>
      </c>
      <c r="C30" s="31"/>
      <c r="D30" s="31"/>
      <c r="E30" s="31"/>
      <c r="F30" s="31"/>
      <c r="G30" s="44"/>
      <c r="H30" s="31"/>
      <c r="I30" s="31"/>
      <c r="J30" s="25"/>
      <c r="K30" s="26"/>
      <c r="L30" s="27">
        <f>SUM(L31,L36)</f>
        <v>0</v>
      </c>
      <c r="M30" s="48">
        <v>0</v>
      </c>
      <c r="N30" s="40">
        <f>SUM(N31,N36)</f>
        <v>5200</v>
      </c>
      <c r="O30" s="78">
        <f aca="true" t="shared" si="8" ref="O30:O37">M30+N30</f>
        <v>5200</v>
      </c>
      <c r="P30" s="78">
        <f>SUM(P31,P36)</f>
        <v>0</v>
      </c>
      <c r="Q30" s="78">
        <f aca="true" t="shared" si="9" ref="Q30:Q38">O30+P30</f>
        <v>5200</v>
      </c>
    </row>
    <row r="31" spans="1:17" s="3" customFormat="1" ht="31.5" customHeight="1">
      <c r="A31" s="16"/>
      <c r="B31" s="49" t="s">
        <v>46</v>
      </c>
      <c r="C31" s="31"/>
      <c r="D31" s="31"/>
      <c r="E31" s="31"/>
      <c r="F31" s="31"/>
      <c r="G31" s="44"/>
      <c r="H31" s="31"/>
      <c r="I31" s="31"/>
      <c r="J31" s="25"/>
      <c r="K31" s="26"/>
      <c r="L31" s="27">
        <f>SUM(L32:L35)</f>
        <v>0</v>
      </c>
      <c r="M31" s="50">
        <v>0</v>
      </c>
      <c r="N31" s="26">
        <f>SUM(N32:N35)</f>
        <v>3600</v>
      </c>
      <c r="O31" s="79">
        <f t="shared" si="8"/>
        <v>3600</v>
      </c>
      <c r="P31" s="79">
        <f>SUM(P32:P35)</f>
        <v>0</v>
      </c>
      <c r="Q31" s="79">
        <f t="shared" si="9"/>
        <v>3600</v>
      </c>
    </row>
    <row r="32" spans="1:17" s="3" customFormat="1" ht="31.5" customHeight="1">
      <c r="A32" s="16"/>
      <c r="B32" s="14" t="s">
        <v>26</v>
      </c>
      <c r="C32" s="31"/>
      <c r="D32" s="31"/>
      <c r="E32" s="31"/>
      <c r="F32" s="31"/>
      <c r="G32" s="44"/>
      <c r="H32" s="31"/>
      <c r="I32" s="31"/>
      <c r="J32" s="25"/>
      <c r="K32" s="26"/>
      <c r="L32" s="33"/>
      <c r="M32" s="51">
        <v>0</v>
      </c>
      <c r="N32" s="51">
        <v>1780</v>
      </c>
      <c r="O32" s="81">
        <f t="shared" si="8"/>
        <v>1780</v>
      </c>
      <c r="P32" s="81"/>
      <c r="Q32" s="81">
        <f t="shared" si="9"/>
        <v>1780</v>
      </c>
    </row>
    <row r="33" spans="1:17" s="3" customFormat="1" ht="31.5" customHeight="1">
      <c r="A33" s="16"/>
      <c r="B33" s="14" t="s">
        <v>27</v>
      </c>
      <c r="C33" s="31"/>
      <c r="D33" s="31"/>
      <c r="E33" s="31"/>
      <c r="F33" s="31"/>
      <c r="G33" s="44"/>
      <c r="H33" s="31"/>
      <c r="I33" s="31"/>
      <c r="J33" s="25"/>
      <c r="K33" s="26"/>
      <c r="L33" s="33"/>
      <c r="M33" s="51">
        <v>0</v>
      </c>
      <c r="N33" s="51">
        <v>990</v>
      </c>
      <c r="O33" s="81">
        <f t="shared" si="8"/>
        <v>990</v>
      </c>
      <c r="P33" s="81"/>
      <c r="Q33" s="81">
        <f t="shared" si="9"/>
        <v>990</v>
      </c>
    </row>
    <row r="34" spans="1:17" s="3" customFormat="1" ht="15.75" customHeight="1">
      <c r="A34" s="16"/>
      <c r="B34" s="14" t="s">
        <v>28</v>
      </c>
      <c r="C34" s="31"/>
      <c r="D34" s="31"/>
      <c r="E34" s="31"/>
      <c r="F34" s="31"/>
      <c r="G34" s="44"/>
      <c r="H34" s="31"/>
      <c r="I34" s="31"/>
      <c r="J34" s="25"/>
      <c r="K34" s="26"/>
      <c r="L34" s="33"/>
      <c r="M34" s="51">
        <v>0</v>
      </c>
      <c r="N34" s="51">
        <v>550</v>
      </c>
      <c r="O34" s="81">
        <f t="shared" si="8"/>
        <v>550</v>
      </c>
      <c r="P34" s="81"/>
      <c r="Q34" s="81">
        <f t="shared" si="9"/>
        <v>550</v>
      </c>
    </row>
    <row r="35" spans="1:17" s="3" customFormat="1" ht="15.75" customHeight="1">
      <c r="A35" s="16"/>
      <c r="B35" s="14" t="s">
        <v>29</v>
      </c>
      <c r="C35" s="31"/>
      <c r="D35" s="31"/>
      <c r="E35" s="31"/>
      <c r="F35" s="31"/>
      <c r="G35" s="44"/>
      <c r="H35" s="31"/>
      <c r="I35" s="31"/>
      <c r="J35" s="25"/>
      <c r="K35" s="26"/>
      <c r="L35" s="33"/>
      <c r="M35" s="51">
        <v>0</v>
      </c>
      <c r="N35" s="51">
        <v>280</v>
      </c>
      <c r="O35" s="81">
        <f t="shared" si="8"/>
        <v>280</v>
      </c>
      <c r="P35" s="81"/>
      <c r="Q35" s="81">
        <f t="shared" si="9"/>
        <v>280</v>
      </c>
    </row>
    <row r="36" spans="1:17" s="3" customFormat="1" ht="31.5" customHeight="1">
      <c r="A36" s="16"/>
      <c r="B36" s="49" t="s">
        <v>48</v>
      </c>
      <c r="C36" s="31"/>
      <c r="D36" s="31"/>
      <c r="E36" s="31"/>
      <c r="F36" s="31"/>
      <c r="G36" s="44"/>
      <c r="H36" s="31"/>
      <c r="I36" s="31"/>
      <c r="J36" s="25"/>
      <c r="K36" s="26"/>
      <c r="L36" s="27">
        <f>SUM(L37)</f>
        <v>0</v>
      </c>
      <c r="M36" s="51">
        <v>0</v>
      </c>
      <c r="N36" s="12">
        <f>SUM(N37)</f>
        <v>1600</v>
      </c>
      <c r="O36" s="79">
        <f t="shared" si="8"/>
        <v>1600</v>
      </c>
      <c r="P36" s="79">
        <f>SUM(P37)</f>
        <v>0</v>
      </c>
      <c r="Q36" s="79">
        <f t="shared" si="9"/>
        <v>1600</v>
      </c>
    </row>
    <row r="37" spans="1:17" s="3" customFormat="1" ht="15.75" customHeight="1">
      <c r="A37" s="16"/>
      <c r="B37" s="14" t="s">
        <v>15</v>
      </c>
      <c r="C37" s="31"/>
      <c r="D37" s="31"/>
      <c r="E37" s="31"/>
      <c r="F37" s="31"/>
      <c r="G37" s="44"/>
      <c r="H37" s="31"/>
      <c r="I37" s="31"/>
      <c r="J37" s="25"/>
      <c r="K37" s="26"/>
      <c r="L37" s="33"/>
      <c r="M37" s="51">
        <v>0</v>
      </c>
      <c r="N37" s="51">
        <v>1600</v>
      </c>
      <c r="O37" s="81">
        <f t="shared" si="8"/>
        <v>1600</v>
      </c>
      <c r="P37" s="81"/>
      <c r="Q37" s="81">
        <f t="shared" si="9"/>
        <v>1600</v>
      </c>
    </row>
    <row r="38" spans="1:17" s="3" customFormat="1" ht="15.75">
      <c r="A38" s="16" t="s">
        <v>32</v>
      </c>
      <c r="B38" s="52" t="s">
        <v>35</v>
      </c>
      <c r="C38" s="26" t="e">
        <f>C39+#REF!</f>
        <v>#REF!</v>
      </c>
      <c r="D38" s="26" t="e">
        <f>D39+#REF!</f>
        <v>#REF!</v>
      </c>
      <c r="E38" s="26" t="e">
        <f>E39+#REF!</f>
        <v>#REF!</v>
      </c>
      <c r="F38" s="25"/>
      <c r="G38" s="25"/>
      <c r="H38" s="25"/>
      <c r="I38" s="53"/>
      <c r="J38" s="54">
        <f>J39+J40</f>
        <v>212635</v>
      </c>
      <c r="K38" s="26">
        <f>J38</f>
        <v>212635</v>
      </c>
      <c r="L38" s="55">
        <f>L39+L40+L43</f>
        <v>46915</v>
      </c>
      <c r="M38" s="43">
        <v>0</v>
      </c>
      <c r="N38" s="56">
        <f>N39+N42</f>
        <v>56834</v>
      </c>
      <c r="O38" s="78">
        <f>O39+O42</f>
        <v>56834</v>
      </c>
      <c r="P38" s="78">
        <f>P39+P42+P51</f>
        <v>16741</v>
      </c>
      <c r="Q38" s="78">
        <f t="shared" si="9"/>
        <v>73575</v>
      </c>
    </row>
    <row r="39" spans="1:17" s="3" customFormat="1" ht="33" customHeight="1">
      <c r="A39" s="16"/>
      <c r="B39" s="57" t="s">
        <v>36</v>
      </c>
      <c r="C39" s="58">
        <f>SUM(C40:C42)</f>
        <v>56834</v>
      </c>
      <c r="D39" s="58">
        <f>SUM(D40:D42)</f>
        <v>42049</v>
      </c>
      <c r="E39" s="58">
        <f>SUM(E40:E42)</f>
        <v>42049</v>
      </c>
      <c r="F39" s="9"/>
      <c r="G39" s="31"/>
      <c r="H39" s="9"/>
      <c r="I39" s="59"/>
      <c r="J39" s="60">
        <v>183279</v>
      </c>
      <c r="K39" s="61">
        <f>J39</f>
        <v>183279</v>
      </c>
      <c r="L39" s="62"/>
      <c r="M39" s="43">
        <v>0</v>
      </c>
      <c r="N39" s="56">
        <f>SUM(N40:N41)</f>
        <v>11800</v>
      </c>
      <c r="O39" s="78">
        <f>SUM(O40:O41)</f>
        <v>11800</v>
      </c>
      <c r="P39" s="78">
        <f>SUM(P40:P41)</f>
        <v>0</v>
      </c>
      <c r="Q39" s="78">
        <f>SUM(Q40:Q41)</f>
        <v>11800</v>
      </c>
    </row>
    <row r="40" spans="1:17" s="3" customFormat="1" ht="31.5">
      <c r="A40" s="16"/>
      <c r="B40" s="63" t="s">
        <v>37</v>
      </c>
      <c r="C40" s="58">
        <v>9500</v>
      </c>
      <c r="D40" s="58">
        <v>2850</v>
      </c>
      <c r="E40" s="58">
        <v>2850</v>
      </c>
      <c r="F40" s="9"/>
      <c r="G40" s="31"/>
      <c r="H40" s="9"/>
      <c r="I40" s="59"/>
      <c r="J40" s="60">
        <v>29356</v>
      </c>
      <c r="K40" s="61">
        <f>J40</f>
        <v>29356</v>
      </c>
      <c r="L40" s="62"/>
      <c r="M40" s="43">
        <v>0</v>
      </c>
      <c r="N40" s="43">
        <v>9500</v>
      </c>
      <c r="O40" s="81">
        <v>9500</v>
      </c>
      <c r="P40" s="81"/>
      <c r="Q40" s="81">
        <v>9500</v>
      </c>
    </row>
    <row r="41" spans="1:17" s="3" customFormat="1" ht="31.5">
      <c r="A41" s="16"/>
      <c r="B41" s="63" t="s">
        <v>47</v>
      </c>
      <c r="C41" s="58">
        <v>2300</v>
      </c>
      <c r="D41" s="58">
        <v>690</v>
      </c>
      <c r="E41" s="58">
        <v>690</v>
      </c>
      <c r="F41" s="9"/>
      <c r="G41" s="31"/>
      <c r="H41" s="9"/>
      <c r="I41" s="59"/>
      <c r="J41" s="60"/>
      <c r="K41" s="61"/>
      <c r="L41" s="62"/>
      <c r="M41" s="43">
        <v>0</v>
      </c>
      <c r="N41" s="43">
        <v>2300</v>
      </c>
      <c r="O41" s="81">
        <v>2300</v>
      </c>
      <c r="P41" s="81"/>
      <c r="Q41" s="81">
        <v>2300</v>
      </c>
    </row>
    <row r="42" spans="1:17" s="3" customFormat="1" ht="63">
      <c r="A42" s="16"/>
      <c r="B42" s="64" t="s">
        <v>38</v>
      </c>
      <c r="C42" s="65">
        <f>SUM(C43:C50)</f>
        <v>45034</v>
      </c>
      <c r="D42" s="65">
        <f>SUM(D43:D50)</f>
        <v>38509</v>
      </c>
      <c r="E42" s="65">
        <f>SUM(E43:E50)</f>
        <v>38509</v>
      </c>
      <c r="F42" s="9"/>
      <c r="G42" s="31"/>
      <c r="H42" s="9"/>
      <c r="I42" s="59"/>
      <c r="J42" s="60"/>
      <c r="K42" s="61"/>
      <c r="L42" s="62"/>
      <c r="M42" s="43">
        <v>0</v>
      </c>
      <c r="N42" s="56">
        <f>SUM(N43:N50)</f>
        <v>45034</v>
      </c>
      <c r="O42" s="78">
        <f>M42+N42</f>
        <v>45034</v>
      </c>
      <c r="P42" s="78">
        <f>SUM(P43:P50)</f>
        <v>0</v>
      </c>
      <c r="Q42" s="78">
        <f>O42+P42</f>
        <v>45034</v>
      </c>
    </row>
    <row r="43" spans="1:17" s="3" customFormat="1" ht="15.75">
      <c r="A43" s="16"/>
      <c r="B43" s="66" t="s">
        <v>39</v>
      </c>
      <c r="C43" s="67">
        <v>15978</v>
      </c>
      <c r="D43" s="67">
        <v>15978</v>
      </c>
      <c r="E43" s="67">
        <v>15978</v>
      </c>
      <c r="F43" s="9"/>
      <c r="G43" s="31"/>
      <c r="H43" s="9"/>
      <c r="I43" s="59"/>
      <c r="J43" s="60"/>
      <c r="K43" s="61"/>
      <c r="L43" s="68">
        <v>46915</v>
      </c>
      <c r="M43" s="43">
        <v>0</v>
      </c>
      <c r="N43" s="66">
        <v>15978</v>
      </c>
      <c r="O43" s="79">
        <f>M43+N43</f>
        <v>15978</v>
      </c>
      <c r="P43" s="79"/>
      <c r="Q43" s="79">
        <f>O43+P43</f>
        <v>15978</v>
      </c>
    </row>
    <row r="44" spans="1:17" s="5" customFormat="1" ht="18.75" customHeight="1">
      <c r="A44" s="69"/>
      <c r="B44" s="66" t="s">
        <v>40</v>
      </c>
      <c r="C44" s="67">
        <v>7700</v>
      </c>
      <c r="D44" s="67">
        <v>7700</v>
      </c>
      <c r="E44" s="67">
        <v>7700</v>
      </c>
      <c r="F44" s="25" t="e">
        <f>SUM(F10+#REF!)</f>
        <v>#REF!</v>
      </c>
      <c r="G44" s="25">
        <f>SUM(G10)</f>
        <v>800115</v>
      </c>
      <c r="H44" s="25">
        <f>SUM(H10)</f>
        <v>573738</v>
      </c>
      <c r="I44" s="25">
        <f>SUM(I10)</f>
        <v>1373853</v>
      </c>
      <c r="J44" s="25">
        <f>SUM(J10,J28)</f>
        <v>212635</v>
      </c>
      <c r="K44" s="26">
        <f>SUM(I44:J44)</f>
        <v>1586488</v>
      </c>
      <c r="L44" s="70">
        <f>SUM(L10,L28,L30)</f>
        <v>46915</v>
      </c>
      <c r="M44" s="66">
        <v>0</v>
      </c>
      <c r="N44" s="66">
        <v>7700</v>
      </c>
      <c r="O44" s="79">
        <f aca="true" t="shared" si="10" ref="O44:Q57">M44+N44</f>
        <v>7700</v>
      </c>
      <c r="P44" s="79"/>
      <c r="Q44" s="79">
        <f t="shared" si="10"/>
        <v>7700</v>
      </c>
    </row>
    <row r="45" spans="1:17" ht="15.75">
      <c r="A45" s="66"/>
      <c r="B45" s="66" t="s">
        <v>14</v>
      </c>
      <c r="C45" s="67">
        <v>1800</v>
      </c>
      <c r="D45" s="67">
        <v>1800</v>
      </c>
      <c r="E45" s="67">
        <v>1800</v>
      </c>
      <c r="F45" s="10"/>
      <c r="G45" s="10"/>
      <c r="H45" s="10"/>
      <c r="I45" s="10"/>
      <c r="J45" s="10"/>
      <c r="K45" s="10"/>
      <c r="L45" s="10"/>
      <c r="M45" s="30">
        <v>0</v>
      </c>
      <c r="N45" s="30">
        <v>1800</v>
      </c>
      <c r="O45" s="79">
        <f t="shared" si="10"/>
        <v>1800</v>
      </c>
      <c r="P45" s="79"/>
      <c r="Q45" s="79">
        <f t="shared" si="10"/>
        <v>1800</v>
      </c>
    </row>
    <row r="46" spans="1:17" ht="15.75">
      <c r="A46" s="66"/>
      <c r="B46" s="66" t="s">
        <v>15</v>
      </c>
      <c r="C46" s="67">
        <v>4900</v>
      </c>
      <c r="D46" s="67">
        <v>4900</v>
      </c>
      <c r="E46" s="67">
        <v>4900</v>
      </c>
      <c r="F46" s="10"/>
      <c r="G46" s="10"/>
      <c r="H46" s="10"/>
      <c r="I46" s="10"/>
      <c r="J46" s="10"/>
      <c r="K46" s="10"/>
      <c r="L46" s="10"/>
      <c r="M46" s="30">
        <v>0</v>
      </c>
      <c r="N46" s="30">
        <v>4900</v>
      </c>
      <c r="O46" s="79">
        <f t="shared" si="10"/>
        <v>4900</v>
      </c>
      <c r="P46" s="79"/>
      <c r="Q46" s="79">
        <f t="shared" si="10"/>
        <v>4900</v>
      </c>
    </row>
    <row r="47" spans="1:17" ht="15.75">
      <c r="A47" s="66"/>
      <c r="B47" s="66" t="s">
        <v>16</v>
      </c>
      <c r="C47" s="67">
        <v>5222</v>
      </c>
      <c r="D47" s="67">
        <v>1567</v>
      </c>
      <c r="E47" s="67">
        <v>1567</v>
      </c>
      <c r="F47" s="10"/>
      <c r="G47" s="10"/>
      <c r="H47" s="10"/>
      <c r="I47" s="10"/>
      <c r="J47" s="10"/>
      <c r="K47" s="10"/>
      <c r="L47" s="10"/>
      <c r="M47" s="30">
        <v>0</v>
      </c>
      <c r="N47" s="30">
        <v>5222</v>
      </c>
      <c r="O47" s="79">
        <f t="shared" si="10"/>
        <v>5222</v>
      </c>
      <c r="P47" s="79"/>
      <c r="Q47" s="79">
        <f t="shared" si="10"/>
        <v>5222</v>
      </c>
    </row>
    <row r="48" spans="1:17" ht="15.75">
      <c r="A48" s="66"/>
      <c r="B48" s="66" t="s">
        <v>17</v>
      </c>
      <c r="C48" s="67">
        <v>4346</v>
      </c>
      <c r="D48" s="67">
        <v>4346</v>
      </c>
      <c r="E48" s="67">
        <v>4346</v>
      </c>
      <c r="F48" s="10"/>
      <c r="G48" s="10"/>
      <c r="H48" s="10"/>
      <c r="I48" s="10"/>
      <c r="J48" s="10"/>
      <c r="K48" s="10"/>
      <c r="L48" s="10"/>
      <c r="M48" s="30">
        <v>0</v>
      </c>
      <c r="N48" s="30">
        <v>4346</v>
      </c>
      <c r="O48" s="79">
        <f t="shared" si="10"/>
        <v>4346</v>
      </c>
      <c r="P48" s="79"/>
      <c r="Q48" s="79">
        <f t="shared" si="10"/>
        <v>4346</v>
      </c>
    </row>
    <row r="49" spans="1:17" ht="15.75">
      <c r="A49" s="66"/>
      <c r="B49" s="66" t="s">
        <v>41</v>
      </c>
      <c r="C49" s="67">
        <v>4100</v>
      </c>
      <c r="D49" s="67">
        <v>1230</v>
      </c>
      <c r="E49" s="67">
        <v>1230</v>
      </c>
      <c r="F49" s="10"/>
      <c r="G49" s="10"/>
      <c r="H49" s="10"/>
      <c r="I49" s="10"/>
      <c r="J49" s="10"/>
      <c r="K49" s="10"/>
      <c r="L49" s="10"/>
      <c r="M49" s="30">
        <v>0</v>
      </c>
      <c r="N49" s="30">
        <v>4100</v>
      </c>
      <c r="O49" s="79">
        <f t="shared" si="10"/>
        <v>4100</v>
      </c>
      <c r="P49" s="79"/>
      <c r="Q49" s="79">
        <f t="shared" si="10"/>
        <v>4100</v>
      </c>
    </row>
    <row r="50" spans="1:17" ht="15.75">
      <c r="A50" s="66"/>
      <c r="B50" s="66" t="s">
        <v>42</v>
      </c>
      <c r="C50" s="67">
        <v>988</v>
      </c>
      <c r="D50" s="67">
        <v>988</v>
      </c>
      <c r="E50" s="67">
        <v>988</v>
      </c>
      <c r="F50" s="10"/>
      <c r="G50" s="10"/>
      <c r="H50" s="10"/>
      <c r="I50" s="10"/>
      <c r="J50" s="10"/>
      <c r="K50" s="10"/>
      <c r="L50" s="10"/>
      <c r="M50" s="30">
        <v>0</v>
      </c>
      <c r="N50" s="30">
        <v>988</v>
      </c>
      <c r="O50" s="79">
        <f t="shared" si="10"/>
        <v>988</v>
      </c>
      <c r="P50" s="79"/>
      <c r="Q50" s="79">
        <f t="shared" si="10"/>
        <v>988</v>
      </c>
    </row>
    <row r="51" spans="1:17" ht="30">
      <c r="A51" s="66"/>
      <c r="B51" s="91" t="s">
        <v>59</v>
      </c>
      <c r="C51" s="67"/>
      <c r="D51" s="67"/>
      <c r="E51" s="67"/>
      <c r="F51" s="92"/>
      <c r="G51" s="92"/>
      <c r="H51" s="92"/>
      <c r="I51" s="92"/>
      <c r="J51" s="92"/>
      <c r="K51" s="92"/>
      <c r="L51" s="92"/>
      <c r="M51" s="30"/>
      <c r="N51" s="30"/>
      <c r="O51" s="79"/>
      <c r="P51" s="80">
        <f>SUM(P52:P54)</f>
        <v>16741</v>
      </c>
      <c r="Q51" s="80">
        <f t="shared" si="10"/>
        <v>16741</v>
      </c>
    </row>
    <row r="52" spans="1:17" ht="32.25" customHeight="1">
      <c r="A52" s="66"/>
      <c r="B52" s="93" t="s">
        <v>60</v>
      </c>
      <c r="C52" s="67"/>
      <c r="D52" s="67"/>
      <c r="E52" s="67"/>
      <c r="F52" s="92"/>
      <c r="G52" s="92"/>
      <c r="H52" s="92"/>
      <c r="I52" s="92"/>
      <c r="J52" s="92"/>
      <c r="K52" s="92"/>
      <c r="L52" s="92"/>
      <c r="M52" s="30"/>
      <c r="N52" s="30"/>
      <c r="O52" s="79"/>
      <c r="P52" s="79">
        <f>6500</f>
        <v>6500</v>
      </c>
      <c r="Q52" s="79">
        <f t="shared" si="10"/>
        <v>6500</v>
      </c>
    </row>
    <row r="53" spans="1:17" ht="47.25">
      <c r="A53" s="66"/>
      <c r="B53" s="94" t="s">
        <v>62</v>
      </c>
      <c r="C53" s="67"/>
      <c r="D53" s="67"/>
      <c r="E53" s="67"/>
      <c r="F53" s="92"/>
      <c r="G53" s="92"/>
      <c r="H53" s="92"/>
      <c r="I53" s="92"/>
      <c r="J53" s="92"/>
      <c r="K53" s="92"/>
      <c r="L53" s="92"/>
      <c r="M53" s="30"/>
      <c r="N53" s="30"/>
      <c r="O53" s="79"/>
      <c r="P53" s="79">
        <v>9967</v>
      </c>
      <c r="Q53" s="79">
        <f t="shared" si="10"/>
        <v>9967</v>
      </c>
    </row>
    <row r="54" spans="1:17" ht="31.5" customHeight="1">
      <c r="A54" s="66"/>
      <c r="B54" s="95" t="s">
        <v>61</v>
      </c>
      <c r="C54" s="67"/>
      <c r="D54" s="67"/>
      <c r="E54" s="67"/>
      <c r="F54" s="92"/>
      <c r="G54" s="92"/>
      <c r="H54" s="92"/>
      <c r="I54" s="92"/>
      <c r="J54" s="92"/>
      <c r="K54" s="92"/>
      <c r="L54" s="92"/>
      <c r="M54" s="30"/>
      <c r="N54" s="30"/>
      <c r="O54" s="79"/>
      <c r="P54" s="79">
        <v>274</v>
      </c>
      <c r="Q54" s="79">
        <f t="shared" si="10"/>
        <v>274</v>
      </c>
    </row>
    <row r="55" spans="1:17" ht="47.25">
      <c r="A55" s="4" t="s">
        <v>49</v>
      </c>
      <c r="B55" s="71" t="s">
        <v>67</v>
      </c>
      <c r="C55" s="72">
        <f>SUM(C56:C60)</f>
        <v>17500</v>
      </c>
      <c r="D55" s="72">
        <f>SUM(D56:D60)</f>
        <v>5250</v>
      </c>
      <c r="E55" s="72">
        <f>SUM(E56:E60)</f>
        <v>0</v>
      </c>
      <c r="F55" s="10"/>
      <c r="G55" s="10"/>
      <c r="H55" s="10"/>
      <c r="I55" s="10"/>
      <c r="J55" s="10"/>
      <c r="K55" s="10"/>
      <c r="L55" s="10"/>
      <c r="M55" s="56">
        <v>0</v>
      </c>
      <c r="N55" s="56">
        <v>17500</v>
      </c>
      <c r="O55" s="78">
        <v>17500</v>
      </c>
      <c r="P55" s="78">
        <f>P56+P57</f>
        <v>10000</v>
      </c>
      <c r="Q55" s="80">
        <f t="shared" si="10"/>
        <v>27500</v>
      </c>
    </row>
    <row r="56" spans="1:17" ht="31.5">
      <c r="A56" s="66"/>
      <c r="B56" s="63" t="s">
        <v>71</v>
      </c>
      <c r="C56" s="73">
        <v>17500</v>
      </c>
      <c r="D56" s="73">
        <v>5250</v>
      </c>
      <c r="E56" s="73">
        <v>0</v>
      </c>
      <c r="F56" s="74"/>
      <c r="G56" s="74"/>
      <c r="H56" s="74"/>
      <c r="I56" s="74"/>
      <c r="J56" s="74"/>
      <c r="K56" s="74"/>
      <c r="L56" s="74"/>
      <c r="M56" s="30">
        <v>0</v>
      </c>
      <c r="N56" s="30">
        <v>17500</v>
      </c>
      <c r="O56" s="81">
        <v>17500</v>
      </c>
      <c r="P56" s="81"/>
      <c r="Q56" s="79">
        <f t="shared" si="10"/>
        <v>17500</v>
      </c>
    </row>
    <row r="57" spans="1:17" ht="47.25">
      <c r="A57" s="66"/>
      <c r="B57" s="95" t="s">
        <v>63</v>
      </c>
      <c r="C57" s="96"/>
      <c r="D57" s="96"/>
      <c r="E57" s="96"/>
      <c r="F57" s="92"/>
      <c r="G57" s="92"/>
      <c r="H57" s="92"/>
      <c r="I57" s="92"/>
      <c r="J57" s="92"/>
      <c r="K57" s="92"/>
      <c r="L57" s="92"/>
      <c r="M57" s="30"/>
      <c r="N57" s="30"/>
      <c r="O57" s="79"/>
      <c r="P57" s="79">
        <v>10000</v>
      </c>
      <c r="Q57" s="79">
        <f t="shared" si="10"/>
        <v>10000</v>
      </c>
    </row>
    <row r="58" spans="1:17" ht="47.25">
      <c r="A58" s="4" t="s">
        <v>69</v>
      </c>
      <c r="B58" s="97" t="s">
        <v>72</v>
      </c>
      <c r="C58" s="73"/>
      <c r="D58" s="73"/>
      <c r="E58" s="73"/>
      <c r="F58" s="92"/>
      <c r="G58" s="92"/>
      <c r="H58" s="92"/>
      <c r="I58" s="92"/>
      <c r="J58" s="92"/>
      <c r="K58" s="92"/>
      <c r="L58" s="92"/>
      <c r="M58" s="30"/>
      <c r="N58" s="30"/>
      <c r="O58" s="78">
        <f>SUM(O59)</f>
        <v>0</v>
      </c>
      <c r="P58" s="78">
        <f>SUM(P59)</f>
        <v>70990</v>
      </c>
      <c r="Q58" s="78">
        <f>O58+P58</f>
        <v>70990</v>
      </c>
    </row>
    <row r="59" spans="1:17" ht="31.5">
      <c r="A59" s="66"/>
      <c r="B59" s="98" t="s">
        <v>73</v>
      </c>
      <c r="C59" s="73"/>
      <c r="D59" s="73"/>
      <c r="E59" s="73"/>
      <c r="F59" s="92"/>
      <c r="G59" s="92"/>
      <c r="H59" s="92"/>
      <c r="I59" s="92"/>
      <c r="J59" s="92"/>
      <c r="K59" s="92"/>
      <c r="L59" s="92"/>
      <c r="M59" s="30"/>
      <c r="N59" s="30"/>
      <c r="O59" s="81">
        <v>0</v>
      </c>
      <c r="P59" s="81">
        <v>70990</v>
      </c>
      <c r="Q59" s="79">
        <f>O59+P59</f>
        <v>70990</v>
      </c>
    </row>
    <row r="60" spans="1:17" ht="15.75">
      <c r="A60" s="4" t="s">
        <v>11</v>
      </c>
      <c r="B60" s="29" t="s">
        <v>12</v>
      </c>
      <c r="C60" s="25"/>
      <c r="D60" s="25"/>
      <c r="E60" s="25"/>
      <c r="F60" s="10"/>
      <c r="G60" s="10"/>
      <c r="H60" s="10"/>
      <c r="I60" s="10"/>
      <c r="J60" s="10"/>
      <c r="K60" s="10"/>
      <c r="L60" s="10"/>
      <c r="M60" s="12">
        <f>SUM(M61:M69)</f>
        <v>259550</v>
      </c>
      <c r="N60" s="12">
        <f>SUM(N61:N69)</f>
        <v>183518</v>
      </c>
      <c r="O60" s="80">
        <f aca="true" t="shared" si="11" ref="O60:Q69">M60+N60</f>
        <v>443068</v>
      </c>
      <c r="P60" s="80">
        <f>SUM(P61:P69)</f>
        <v>1045782</v>
      </c>
      <c r="Q60" s="80">
        <f t="shared" si="11"/>
        <v>1488850</v>
      </c>
    </row>
    <row r="61" spans="1:17" ht="31.5">
      <c r="A61" s="66"/>
      <c r="B61" s="6" t="s">
        <v>50</v>
      </c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1">
        <f>K39+L39</f>
        <v>183279</v>
      </c>
      <c r="N61" s="43">
        <v>-39757</v>
      </c>
      <c r="O61" s="79">
        <f t="shared" si="11"/>
        <v>143522</v>
      </c>
      <c r="P61" s="79"/>
      <c r="Q61" s="79">
        <f t="shared" si="11"/>
        <v>143522</v>
      </c>
    </row>
    <row r="62" spans="1:17" ht="47.25">
      <c r="A62" s="66"/>
      <c r="B62" s="6" t="s">
        <v>51</v>
      </c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1">
        <f>K40+L40</f>
        <v>29356</v>
      </c>
      <c r="N62" s="43">
        <v>-395</v>
      </c>
      <c r="O62" s="79">
        <f t="shared" si="11"/>
        <v>28961</v>
      </c>
      <c r="P62" s="79"/>
      <c r="Q62" s="79">
        <f t="shared" si="11"/>
        <v>28961</v>
      </c>
    </row>
    <row r="63" spans="1:17" ht="47.25">
      <c r="A63" s="66"/>
      <c r="B63" s="6" t="s">
        <v>52</v>
      </c>
      <c r="C63" s="9"/>
      <c r="D63" s="9"/>
      <c r="E63" s="9"/>
      <c r="F63" s="10"/>
      <c r="G63" s="10"/>
      <c r="H63" s="10"/>
      <c r="I63" s="10"/>
      <c r="J63" s="10"/>
      <c r="K63" s="10"/>
      <c r="L63" s="10"/>
      <c r="M63" s="30">
        <v>0</v>
      </c>
      <c r="N63" s="43">
        <v>34556</v>
      </c>
      <c r="O63" s="79">
        <f t="shared" si="11"/>
        <v>34556</v>
      </c>
      <c r="P63" s="79"/>
      <c r="Q63" s="79">
        <f t="shared" si="11"/>
        <v>34556</v>
      </c>
    </row>
    <row r="64" spans="1:17" ht="47.25">
      <c r="A64" s="66"/>
      <c r="B64" s="6" t="s">
        <v>53</v>
      </c>
      <c r="C64" s="9"/>
      <c r="D64" s="9"/>
      <c r="E64" s="9"/>
      <c r="F64" s="10"/>
      <c r="G64" s="10"/>
      <c r="H64" s="10"/>
      <c r="I64" s="10"/>
      <c r="J64" s="10"/>
      <c r="K64" s="10"/>
      <c r="L64" s="10"/>
      <c r="M64" s="30">
        <v>0</v>
      </c>
      <c r="N64" s="43">
        <v>6516</v>
      </c>
      <c r="O64" s="79">
        <f t="shared" si="11"/>
        <v>6516</v>
      </c>
      <c r="P64" s="79">
        <v>-1299</v>
      </c>
      <c r="Q64" s="79">
        <f t="shared" si="11"/>
        <v>5217</v>
      </c>
    </row>
    <row r="65" spans="1:17" ht="31.5">
      <c r="A65" s="66"/>
      <c r="B65" s="8" t="s">
        <v>44</v>
      </c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1">
        <f>K43+L43</f>
        <v>46915</v>
      </c>
      <c r="N65" s="43">
        <v>0</v>
      </c>
      <c r="O65" s="79">
        <f t="shared" si="11"/>
        <v>46915</v>
      </c>
      <c r="P65" s="79"/>
      <c r="Q65" s="79">
        <f t="shared" si="11"/>
        <v>46915</v>
      </c>
    </row>
    <row r="66" spans="1:17" ht="31.5">
      <c r="A66" s="66"/>
      <c r="B66" s="75" t="s">
        <v>68</v>
      </c>
      <c r="C66" s="25">
        <f>C10</f>
        <v>0</v>
      </c>
      <c r="D66" s="25">
        <f>SUM(D10,)</f>
        <v>690000</v>
      </c>
      <c r="E66" s="25">
        <f>C66+D66</f>
        <v>690000</v>
      </c>
      <c r="F66" s="10"/>
      <c r="G66" s="10"/>
      <c r="H66" s="10"/>
      <c r="I66" s="10"/>
      <c r="J66" s="10"/>
      <c r="K66" s="10"/>
      <c r="L66" s="10"/>
      <c r="M66" s="30">
        <v>0</v>
      </c>
      <c r="N66" s="30">
        <v>27371</v>
      </c>
      <c r="O66" s="79">
        <f t="shared" si="11"/>
        <v>27371</v>
      </c>
      <c r="P66" s="79">
        <v>17868</v>
      </c>
      <c r="Q66" s="79">
        <f t="shared" si="11"/>
        <v>45239</v>
      </c>
    </row>
    <row r="67" spans="1:17" ht="31.5">
      <c r="A67" s="66"/>
      <c r="B67" s="75" t="s">
        <v>54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30">
        <v>0</v>
      </c>
      <c r="N67" s="30">
        <v>55227</v>
      </c>
      <c r="O67" s="79">
        <f t="shared" si="11"/>
        <v>55227</v>
      </c>
      <c r="P67" s="79">
        <v>29213</v>
      </c>
      <c r="Q67" s="79">
        <f t="shared" si="11"/>
        <v>84440</v>
      </c>
    </row>
    <row r="68" spans="1:17" ht="63">
      <c r="A68" s="66"/>
      <c r="B68" s="8" t="s">
        <v>64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30"/>
      <c r="N68" s="30"/>
      <c r="O68" s="79"/>
      <c r="P68" s="79">
        <v>1000000</v>
      </c>
      <c r="Q68" s="79">
        <v>1000000</v>
      </c>
    </row>
    <row r="69" spans="1:17" ht="31.5">
      <c r="A69" s="66"/>
      <c r="B69" s="75" t="s">
        <v>43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30">
        <v>0</v>
      </c>
      <c r="N69" s="30">
        <v>100000</v>
      </c>
      <c r="O69" s="79">
        <f t="shared" si="11"/>
        <v>100000</v>
      </c>
      <c r="P69" s="79"/>
      <c r="Q69" s="79">
        <f t="shared" si="11"/>
        <v>100000</v>
      </c>
    </row>
    <row r="70" spans="1:17" ht="15.75">
      <c r="A70" s="66"/>
      <c r="B70" s="4" t="s">
        <v>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2">
        <f>K44+L44+M30</f>
        <v>1633403</v>
      </c>
      <c r="N70" s="12">
        <f>N10+N28</f>
        <v>415052</v>
      </c>
      <c r="O70" s="80">
        <f>O10+O28</f>
        <v>2048455</v>
      </c>
      <c r="P70" s="80">
        <f>P10+P28</f>
        <v>1963220</v>
      </c>
      <c r="Q70" s="80">
        <f>Q10+Q28</f>
        <v>4011675</v>
      </c>
    </row>
  </sheetData>
  <mergeCells count="7">
    <mergeCell ref="A7:Q7"/>
    <mergeCell ref="A28:B28"/>
    <mergeCell ref="A10:B10"/>
    <mergeCell ref="A1:Q1"/>
    <mergeCell ref="A2:Q2"/>
    <mergeCell ref="A3:Q3"/>
    <mergeCell ref="A6:Q6"/>
  </mergeCells>
  <printOptions/>
  <pageMargins left="1.24" right="0.3937007874015748" top="0.6299212598425197" bottom="0.5118110236220472" header="0.36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Огурцова</dc:creator>
  <cp:keywords/>
  <dc:description/>
  <cp:lastModifiedBy> </cp:lastModifiedBy>
  <cp:lastPrinted>2008-12-24T06:31:50Z</cp:lastPrinted>
  <dcterms:created xsi:type="dcterms:W3CDTF">2005-05-06T07:09:42Z</dcterms:created>
  <dcterms:modified xsi:type="dcterms:W3CDTF">2009-01-11T11:34:29Z</dcterms:modified>
  <cp:category/>
  <cp:version/>
  <cp:contentType/>
  <cp:contentStatus/>
</cp:coreProperties>
</file>