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1"/>
  </bookViews>
  <sheets>
    <sheet name="закон" sheetId="1" state="hidden" r:id="rId1"/>
    <sheet name="Лист2" sheetId="2" r:id="rId2"/>
    <sheet name="Лист3" sheetId="3" r:id="rId3"/>
  </sheets>
  <definedNames>
    <definedName name="_xlnm.Print_Titles" localSheetId="1">'Лист2'!$10:$10</definedName>
    <definedName name="_xlnm.Print_Area" localSheetId="0">'закон'!$A$2:$C$53</definedName>
  </definedNames>
  <calcPr fullCalcOnLoad="1"/>
</workbook>
</file>

<file path=xl/sharedStrings.xml><?xml version="1.0" encoding="utf-8"?>
<sst xmlns="http://schemas.openxmlformats.org/spreadsheetml/2006/main" count="178" uniqueCount="133">
  <si>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</si>
  <si>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</si>
  <si>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</si>
  <si>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</si>
  <si>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</si>
  <si>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</si>
  <si>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</si>
  <si>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</si>
  <si>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</si>
  <si>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</si>
  <si>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</si>
  <si>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</si>
  <si>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</si>
  <si>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</si>
  <si>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</si>
  <si>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</si>
  <si>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</si>
  <si>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</si>
  <si>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</si>
  <si>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</si>
  <si>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</si>
  <si>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</si>
  <si>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</si>
  <si>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</si>
  <si>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</si>
  <si>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</si>
  <si>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</si>
  <si>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</si>
  <si>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</si>
  <si>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</si>
  <si>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</si>
  <si>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</si>
  <si>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</si>
  <si>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</si>
  <si>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</si>
  <si>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</si>
  <si>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</si>
  <si>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</si>
  <si>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</si>
  <si>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</si>
  <si>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</si>
  <si>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</si>
  <si>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</si>
  <si>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</si>
  <si>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</si>
  <si>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</si>
  <si>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</si>
  <si>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</si>
  <si>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</si>
  <si>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</si>
  <si>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</si>
  <si>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</si>
  <si>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</si>
  <si>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</si>
  <si>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</si>
  <si>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</si>
  <si>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</si>
  <si>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</si>
  <si>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</si>
  <si>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</si>
  <si>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</si>
  <si>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</si>
  <si>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</si>
  <si>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</si>
  <si>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</si>
  <si>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</si>
  <si>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</si>
  <si>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</si>
  <si>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</si>
  <si>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</si>
  <si>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</si>
  <si>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</si>
  <si>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</si>
  <si>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906 01 02 00 00 00 0000 000</t>
  </si>
  <si>
    <t>Кредиты кредитных организаций в валюте Российской Федерации</t>
  </si>
  <si>
    <t>906 01 02 00 00 00 0000 700</t>
  </si>
  <si>
    <t>Получение кредитов от кредитных организаций в валюте Российской Федерации</t>
  </si>
  <si>
    <t>906 01 02 00 00 02 0000 710</t>
  </si>
  <si>
    <t>906 01 02 00 00 00 0000 800</t>
  </si>
  <si>
    <t>Погашение кредитов, предоставленных кредитными организациями в валюте Российской Федерации</t>
  </si>
  <si>
    <t>906 01 02 00 00 02 0000 810</t>
  </si>
  <si>
    <t>Погашение бюджетом субъекта Российской Федерации кредитов от  кредитных организаций в валюте Российской Федерации</t>
  </si>
  <si>
    <t>906 01 03 00 00 00 0000 000</t>
  </si>
  <si>
    <t>906 01 03 00 00 00 0000 800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</si>
  <si>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</si>
  <si>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906 01 03 00 00 02 0000 810 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</si>
  <si>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</si>
  <si>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911 01 06 01 00 00 0000 000</t>
  </si>
  <si>
    <t>911 01 06 01 00 00 0000 630</t>
  </si>
  <si>
    <t>906 01 06 05 00 00 0000 000</t>
  </si>
  <si>
    <t>906 01 06 05 00 00 0000 600</t>
  </si>
  <si>
    <t>906 01 06 05 00 00 0000 500</t>
  </si>
  <si>
    <t>906 01 05 00 00 00 0000 000</t>
  </si>
  <si>
    <t>Изменение остатков средств на счетах по учету средств бюджета</t>
  </si>
  <si>
    <t>Размещение государственных  ценных бумаг субъекта Российской Федерации, номинальная стоимость которых указана в валюте Российской Федерации</t>
  </si>
  <si>
    <t>Погашение государственных  ценных бумаг субъекта Российской Федерации, номинальная стоимость которых указана в валюте Российской Федерации</t>
  </si>
  <si>
    <t>906 01 05 02 01 02 0000 510</t>
  </si>
  <si>
    <t>Увеличение прочих остатков  денежных средств бюджета субъекта Российской Федерации</t>
  </si>
  <si>
    <t>906 01 05 02 01 02 0000 610</t>
  </si>
  <si>
    <t>Уменьшение прочих остатков денежных средств бюджета субъекта Российской Федерации</t>
  </si>
  <si>
    <t xml:space="preserve">Предоставление бюджетных кредитов внутри страны  в валюте Российской Федерации </t>
  </si>
  <si>
    <t>906 01 06 05 01 02 4601 540</t>
  </si>
  <si>
    <t xml:space="preserve">Предоставление бюджетных кредитов юридическим лицам из бюджета субъекта Российской Федерации  в валюте Российской Федерации </t>
  </si>
  <si>
    <t>906 01 06 05 01 02 4601 640</t>
  </si>
  <si>
    <t xml:space="preserve">Возврат бюджетных кредитов, предоставленных  юридическим лицам из бюджета субъекта Российской Федерации в валюте Российской Федерации </t>
  </si>
  <si>
    <t>906 01 06 05 02 02 2600 540</t>
  </si>
  <si>
    <t>906 01 06 05 02 02 2600 640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</si>
  <si>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</si>
  <si>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Бюджетные кредиты, предоставленные внутри страны в валюте Российской Федерации</t>
  </si>
  <si>
    <t>Получение кредитов от кредитных организаций  бюджетом субъекта Российской Федерации  в валюте Российской Федерации</t>
  </si>
  <si>
    <t>906 01 06 05 02 02 4610 540</t>
  </si>
  <si>
    <t>906 01 06 05 02 02 4610 640</t>
  </si>
  <si>
    <t xml:space="preserve">Возврат бюджетных кредитов, предоставленных внутри страны в валюте Российской Федерации </t>
  </si>
  <si>
    <t xml:space="preserve">Бюджетные кредиты от других бюджетов бюджетной системы Российской Федерации </t>
  </si>
  <si>
    <t>уточнение</t>
  </si>
  <si>
    <t>906 01 03 00 00 00 0000 700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</si>
  <si>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</si>
  <si>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906 01 03 00 00 02 0000 710</t>
  </si>
  <si>
    <t xml:space="preserve">Получение кредитов от других бюджетов бюджетной системы Российской Федерации бюджетом субъекта Российской Федерации в валюте Российской Федерации </t>
  </si>
  <si>
    <t xml:space="preserve">внутреннего финансирования дефицита областного бюджета </t>
  </si>
  <si>
    <t xml:space="preserve">на 2009 год </t>
  </si>
  <si>
    <t>План               (тыс. руб.)</t>
  </si>
  <si>
    <t>906 01 06 05 01 02 0800 640</t>
  </si>
  <si>
    <t>Возврат централизованных кредитов АПК 1992-1994 годов, предоставленных юридическим лицам из бюджета субъекта Российской Федерации в валюте Российской Федерации</t>
  </si>
  <si>
    <t>906 01 06 05 02 02 0800 640</t>
  </si>
  <si>
    <t>Возврат централизованных кредитов АПК 1992-1994 годов,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</si>
  <si>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бюджетных кредитов, предоставленных на временный кассовый разрыв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</si>
  <si>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бюджетных кредитов, предоставленных на финансирование целевых расходов другим бюджетам бюджетной системы Российской Федерации из бюджета субъекта Российской Федерации в валюте Российской Федерации</t>
  </si>
  <si>
    <t>Предоставление бюджетных кредитов на временный кассовый разрыв другим бюджетам бюджетной системы Российской Федерации из бюджета субъекта Российской Федерации в валюте Российской Федерации</t>
  </si>
  <si>
    <t>Предоставление бюджетных кредитов на финансирование целевых расходов другим бюджетам бюджетной системы Российской Федерации из бюджета субъекта Российской Федерации в валюте Российской Федерации</t>
  </si>
  <si>
    <t>Приложение 10</t>
  </si>
  <si>
    <t>Средства от продажи акций и иных форм участия в капитале, находящихся в государственной и муниципальной собственности</t>
  </si>
  <si>
    <t>от 25.12.2009 № 73-з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</si>
</sst>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justify"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justify" wrapText="1"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4" fillId="0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zoomScalePageLayoutView="0" workbookViewId="0" topLeftCell="A29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44" t="s">
        <v>70</v>
      </c>
      <c r="B2" s="44"/>
      <c r="C2" s="44"/>
    </row>
    <row r="3" spans="1:3" ht="15.75">
      <c r="A3" s="44" t="s">
        <v>62</v>
      </c>
      <c r="B3" s="44"/>
      <c r="C3" s="44"/>
    </row>
    <row r="4" spans="1:3" ht="15.75">
      <c r="A4" s="44" t="s">
        <v>63</v>
      </c>
      <c r="B4" s="44"/>
      <c r="C4" s="44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43" t="s">
        <v>21</v>
      </c>
      <c r="B7" s="43"/>
      <c r="C7" s="43"/>
    </row>
    <row r="8" spans="1:3" ht="18.75">
      <c r="A8" s="43" t="s">
        <v>67</v>
      </c>
      <c r="B8" s="43"/>
      <c r="C8" s="43"/>
    </row>
    <row r="9" spans="1:3" ht="18.75">
      <c r="A9" s="43" t="s">
        <v>69</v>
      </c>
      <c r="B9" s="43"/>
      <c r="C9" s="43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sheetProtection/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workbookViewId="0" topLeftCell="A2">
      <selection activeCell="A5" sqref="A5"/>
    </sheetView>
  </sheetViews>
  <sheetFormatPr defaultColWidth="9.00390625" defaultRowHeight="12.75"/>
  <cols>
    <col min="1" max="1" width="27.875" style="2" customWidth="1"/>
    <col min="2" max="2" width="39.125" style="2" customWidth="1"/>
    <col min="3" max="3" width="11.25390625" style="25" hidden="1" customWidth="1"/>
    <col min="4" max="4" width="10.125" style="25" hidden="1" customWidth="1"/>
    <col min="5" max="5" width="11.00390625" style="25" hidden="1" customWidth="1"/>
    <col min="6" max="6" width="10.125" style="25" hidden="1" customWidth="1"/>
    <col min="7" max="7" width="11.00390625" style="25" hidden="1" customWidth="1"/>
    <col min="8" max="8" width="11.125" style="25" hidden="1" customWidth="1"/>
    <col min="9" max="9" width="11.25390625" style="25" hidden="1" customWidth="1"/>
    <col min="10" max="10" width="11.125" style="25" hidden="1" customWidth="1"/>
    <col min="11" max="11" width="11.00390625" style="25" customWidth="1"/>
    <col min="12" max="16384" width="9.125" style="2" customWidth="1"/>
  </cols>
  <sheetData>
    <row r="1" spans="2:11" ht="12.75" customHeight="1" hidden="1">
      <c r="B1" s="1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44" t="s">
        <v>130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44" t="s">
        <v>62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.75">
      <c r="A4" s="44" t="s">
        <v>132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2.75">
      <c r="A5" s="1"/>
      <c r="C5" s="37"/>
      <c r="D5" s="37"/>
      <c r="E5" s="37"/>
      <c r="F5" s="37"/>
      <c r="G5" s="37"/>
      <c r="H5" s="37"/>
      <c r="I5" s="37"/>
      <c r="J5" s="37"/>
      <c r="K5" s="37"/>
    </row>
    <row r="6" spans="1:11" ht="18.75">
      <c r="A6" s="43" t="s">
        <v>21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8.75">
      <c r="A7" s="43" t="s">
        <v>119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8.75">
      <c r="A8" s="43" t="s">
        <v>120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2" ht="18.75">
      <c r="A9" s="45"/>
      <c r="B9" s="45"/>
    </row>
    <row r="10" spans="1:11" ht="42.75" customHeight="1">
      <c r="A10" s="35" t="s">
        <v>5</v>
      </c>
      <c r="B10" s="35" t="s">
        <v>20</v>
      </c>
      <c r="C10" s="22" t="s">
        <v>121</v>
      </c>
      <c r="D10" s="22" t="s">
        <v>114</v>
      </c>
      <c r="E10" s="22" t="s">
        <v>121</v>
      </c>
      <c r="F10" s="22" t="s">
        <v>114</v>
      </c>
      <c r="G10" s="22" t="s">
        <v>121</v>
      </c>
      <c r="H10" s="22" t="s">
        <v>114</v>
      </c>
      <c r="I10" s="22" t="s">
        <v>121</v>
      </c>
      <c r="J10" s="22" t="s">
        <v>114</v>
      </c>
      <c r="K10" s="22" t="s">
        <v>121</v>
      </c>
    </row>
    <row r="11" spans="1:11" ht="63" customHeight="1">
      <c r="A11" s="26" t="s">
        <v>22</v>
      </c>
      <c r="B11" s="32" t="s">
        <v>71</v>
      </c>
      <c r="C11" s="27">
        <v>-1200837</v>
      </c>
      <c r="D11" s="27">
        <f>D12-D14</f>
        <v>0</v>
      </c>
      <c r="E11" s="36">
        <f>C11+D11</f>
        <v>-1200837</v>
      </c>
      <c r="F11" s="36">
        <v>1426911</v>
      </c>
      <c r="G11" s="26">
        <f>E11+F11</f>
        <v>226074</v>
      </c>
      <c r="H11" s="36">
        <f>H12-H14</f>
        <v>112157</v>
      </c>
      <c r="I11" s="27">
        <f>G11+H11</f>
        <v>338231</v>
      </c>
      <c r="J11" s="27">
        <f>J12-J14</f>
        <v>-85930</v>
      </c>
      <c r="K11" s="27">
        <f>I11+J11</f>
        <v>252301</v>
      </c>
    </row>
    <row r="12" spans="1:11" ht="78" customHeight="1">
      <c r="A12" s="26" t="s">
        <v>23</v>
      </c>
      <c r="B12" s="32" t="s">
        <v>72</v>
      </c>
      <c r="C12" s="27">
        <v>1000000</v>
      </c>
      <c r="D12" s="27">
        <f>D13</f>
        <v>0</v>
      </c>
      <c r="E12" s="36">
        <f aca="true" t="shared" si="0" ref="E12:E50">C12+D12</f>
        <v>1000000</v>
      </c>
      <c r="F12" s="36">
        <v>1700000</v>
      </c>
      <c r="G12" s="26">
        <f aca="true" t="shared" si="1" ref="G12:G51">E12+F12</f>
        <v>2700000</v>
      </c>
      <c r="H12" s="36">
        <f>H13</f>
        <v>0</v>
      </c>
      <c r="I12" s="27">
        <f aca="true" t="shared" si="2" ref="I12:I21">G12+H12</f>
        <v>2700000</v>
      </c>
      <c r="J12" s="27">
        <f>J13</f>
        <v>-100000</v>
      </c>
      <c r="K12" s="27">
        <f aca="true" t="shared" si="3" ref="K12:K51">I12+J12</f>
        <v>2600000</v>
      </c>
    </row>
    <row r="13" spans="1:11" ht="65.25" customHeight="1">
      <c r="A13" s="24" t="s">
        <v>7</v>
      </c>
      <c r="B13" s="33" t="s">
        <v>94</v>
      </c>
      <c r="C13" s="23">
        <v>1000000</v>
      </c>
      <c r="D13" s="23"/>
      <c r="E13" s="36">
        <f t="shared" si="0"/>
        <v>1000000</v>
      </c>
      <c r="F13" s="36">
        <v>1700000</v>
      </c>
      <c r="G13" s="24">
        <f t="shared" si="1"/>
        <v>2700000</v>
      </c>
      <c r="H13" s="36">
        <v>0</v>
      </c>
      <c r="I13" s="23">
        <f t="shared" si="2"/>
        <v>2700000</v>
      </c>
      <c r="J13" s="23">
        <v>-100000</v>
      </c>
      <c r="K13" s="23">
        <f t="shared" si="3"/>
        <v>2600000</v>
      </c>
    </row>
    <row r="14" spans="1:11" ht="78.75">
      <c r="A14" s="26" t="s">
        <v>24</v>
      </c>
      <c r="B14" s="32" t="s">
        <v>107</v>
      </c>
      <c r="C14" s="27">
        <v>2200837</v>
      </c>
      <c r="D14" s="27">
        <f>D15</f>
        <v>0</v>
      </c>
      <c r="E14" s="36">
        <f t="shared" si="0"/>
        <v>2200837</v>
      </c>
      <c r="F14" s="36">
        <v>273089</v>
      </c>
      <c r="G14" s="26">
        <f t="shared" si="1"/>
        <v>2473926</v>
      </c>
      <c r="H14" s="36">
        <f>H15</f>
        <v>-112157</v>
      </c>
      <c r="I14" s="27">
        <f>G14+H14</f>
        <v>2361769</v>
      </c>
      <c r="J14" s="27">
        <f>J15</f>
        <v>-14070</v>
      </c>
      <c r="K14" s="27">
        <f t="shared" si="3"/>
        <v>2347699</v>
      </c>
    </row>
    <row r="15" spans="1:11" ht="63.75" customHeight="1">
      <c r="A15" s="24" t="s">
        <v>8</v>
      </c>
      <c r="B15" s="33" t="s">
        <v>95</v>
      </c>
      <c r="C15" s="23">
        <v>2200837</v>
      </c>
      <c r="D15" s="23"/>
      <c r="E15" s="36">
        <f t="shared" si="0"/>
        <v>2200837</v>
      </c>
      <c r="F15" s="36">
        <v>273089</v>
      </c>
      <c r="G15" s="24">
        <f t="shared" si="1"/>
        <v>2473926</v>
      </c>
      <c r="H15" s="36">
        <v>-112157</v>
      </c>
      <c r="I15" s="23">
        <f t="shared" si="2"/>
        <v>2361769</v>
      </c>
      <c r="J15" s="23">
        <v>-14070</v>
      </c>
      <c r="K15" s="23">
        <f t="shared" si="3"/>
        <v>2347699</v>
      </c>
    </row>
    <row r="16" spans="1:11" ht="33" customHeight="1">
      <c r="A16" s="26" t="s">
        <v>73</v>
      </c>
      <c r="B16" s="32" t="s">
        <v>74</v>
      </c>
      <c r="C16" s="27">
        <v>450000</v>
      </c>
      <c r="D16" s="27">
        <f>D17-D20</f>
        <v>0</v>
      </c>
      <c r="E16" s="36">
        <f t="shared" si="0"/>
        <v>450000</v>
      </c>
      <c r="F16" s="36">
        <v>540000</v>
      </c>
      <c r="G16" s="26">
        <f t="shared" si="1"/>
        <v>990000</v>
      </c>
      <c r="H16" s="36">
        <f>H17-H20</f>
        <v>-1440000</v>
      </c>
      <c r="I16" s="27">
        <f t="shared" si="2"/>
        <v>-450000</v>
      </c>
      <c r="J16" s="27">
        <f>J17-J20</f>
        <v>-15000</v>
      </c>
      <c r="K16" s="27">
        <f t="shared" si="3"/>
        <v>-465000</v>
      </c>
    </row>
    <row r="17" spans="1:11" ht="47.25">
      <c r="A17" s="26" t="s">
        <v>75</v>
      </c>
      <c r="B17" s="32" t="s">
        <v>76</v>
      </c>
      <c r="C17" s="27">
        <v>4100000</v>
      </c>
      <c r="D17" s="27">
        <f>SUM(D18:D19)</f>
        <v>0</v>
      </c>
      <c r="E17" s="36">
        <f t="shared" si="0"/>
        <v>4100000</v>
      </c>
      <c r="F17" s="36">
        <v>3300000</v>
      </c>
      <c r="G17" s="26">
        <f t="shared" si="1"/>
        <v>7400000</v>
      </c>
      <c r="H17" s="36">
        <f>H19</f>
        <v>-1050000</v>
      </c>
      <c r="I17" s="27">
        <f t="shared" si="2"/>
        <v>6350000</v>
      </c>
      <c r="J17" s="27">
        <f>J19</f>
        <v>0</v>
      </c>
      <c r="K17" s="27">
        <f t="shared" si="3"/>
        <v>6350000</v>
      </c>
    </row>
    <row r="18" spans="1:11" ht="94.5" customHeight="1" hidden="1">
      <c r="A18" s="24" t="s">
        <v>9</v>
      </c>
      <c r="B18" s="29" t="s">
        <v>15</v>
      </c>
      <c r="C18" s="23">
        <v>0</v>
      </c>
      <c r="D18" s="23"/>
      <c r="E18" s="36">
        <f t="shared" si="0"/>
        <v>0</v>
      </c>
      <c r="F18" s="36"/>
      <c r="G18" s="24">
        <f t="shared" si="1"/>
        <v>0</v>
      </c>
      <c r="H18" s="36"/>
      <c r="I18" s="23">
        <f t="shared" si="2"/>
        <v>0</v>
      </c>
      <c r="J18" s="23"/>
      <c r="K18" s="23">
        <f t="shared" si="3"/>
        <v>0</v>
      </c>
    </row>
    <row r="19" spans="1:11" ht="62.25" customHeight="1">
      <c r="A19" s="24" t="s">
        <v>77</v>
      </c>
      <c r="B19" s="29" t="s">
        <v>109</v>
      </c>
      <c r="C19" s="23">
        <v>4100000</v>
      </c>
      <c r="D19" s="23"/>
      <c r="E19" s="36">
        <f t="shared" si="0"/>
        <v>4100000</v>
      </c>
      <c r="F19" s="36">
        <v>3300000</v>
      </c>
      <c r="G19" s="24">
        <f t="shared" si="1"/>
        <v>7400000</v>
      </c>
      <c r="H19" s="36">
        <v>-1050000</v>
      </c>
      <c r="I19" s="23">
        <f t="shared" si="2"/>
        <v>6350000</v>
      </c>
      <c r="J19" s="23"/>
      <c r="K19" s="23">
        <f t="shared" si="3"/>
        <v>6350000</v>
      </c>
    </row>
    <row r="20" spans="1:11" ht="63">
      <c r="A20" s="26" t="s">
        <v>78</v>
      </c>
      <c r="B20" s="34" t="s">
        <v>79</v>
      </c>
      <c r="C20" s="27">
        <v>3650000</v>
      </c>
      <c r="D20" s="27">
        <f>D21</f>
        <v>0</v>
      </c>
      <c r="E20" s="36">
        <f t="shared" si="0"/>
        <v>3650000</v>
      </c>
      <c r="F20" s="36">
        <v>2760000</v>
      </c>
      <c r="G20" s="26">
        <f t="shared" si="1"/>
        <v>6410000</v>
      </c>
      <c r="H20" s="36">
        <f>H21</f>
        <v>390000</v>
      </c>
      <c r="I20" s="27">
        <f t="shared" si="2"/>
        <v>6800000</v>
      </c>
      <c r="J20" s="27">
        <f>J21</f>
        <v>15000</v>
      </c>
      <c r="K20" s="27">
        <f t="shared" si="3"/>
        <v>6815000</v>
      </c>
    </row>
    <row r="21" spans="1:11" ht="63">
      <c r="A21" s="24" t="s">
        <v>80</v>
      </c>
      <c r="B21" s="33" t="s">
        <v>81</v>
      </c>
      <c r="C21" s="23">
        <v>3650000</v>
      </c>
      <c r="D21" s="23"/>
      <c r="E21" s="36">
        <f t="shared" si="0"/>
        <v>3650000</v>
      </c>
      <c r="F21" s="36">
        <v>2760000</v>
      </c>
      <c r="G21" s="24">
        <v>6410000</v>
      </c>
      <c r="H21" s="36">
        <v>390000</v>
      </c>
      <c r="I21" s="27">
        <f t="shared" si="2"/>
        <v>6800000</v>
      </c>
      <c r="J21" s="27">
        <v>15000</v>
      </c>
      <c r="K21" s="27">
        <f t="shared" si="3"/>
        <v>6815000</v>
      </c>
    </row>
    <row r="22" spans="1:11" ht="47.25">
      <c r="A22" s="26" t="s">
        <v>82</v>
      </c>
      <c r="B22" s="32" t="s">
        <v>113</v>
      </c>
      <c r="C22" s="27">
        <v>2229514</v>
      </c>
      <c r="D22" s="27">
        <f>-D25</f>
        <v>0</v>
      </c>
      <c r="E22" s="36">
        <f t="shared" si="0"/>
        <v>2229514</v>
      </c>
      <c r="F22" s="36">
        <v>-945588</v>
      </c>
      <c r="G22" s="26">
        <f t="shared" si="1"/>
        <v>1283926</v>
      </c>
      <c r="H22" s="36">
        <f>H23-H25</f>
        <v>-27000</v>
      </c>
      <c r="I22" s="27">
        <f>G22+H22</f>
        <v>1256926</v>
      </c>
      <c r="J22" s="27">
        <f>J23-J25</f>
        <v>0</v>
      </c>
      <c r="K22" s="27">
        <f t="shared" si="3"/>
        <v>1256926</v>
      </c>
    </row>
    <row r="23" spans="1:11" ht="63" customHeight="1">
      <c r="A23" s="26" t="s">
        <v>115</v>
      </c>
      <c r="B23" s="32" t="s">
        <v>116</v>
      </c>
      <c r="C23" s="27">
        <v>3100000</v>
      </c>
      <c r="D23" s="27"/>
      <c r="E23" s="36">
        <f t="shared" si="0"/>
        <v>3100000</v>
      </c>
      <c r="F23" s="36">
        <v>-945000</v>
      </c>
      <c r="G23" s="26">
        <f t="shared" si="1"/>
        <v>2155000</v>
      </c>
      <c r="H23" s="36">
        <f>H24</f>
        <v>-27000</v>
      </c>
      <c r="I23" s="27">
        <f>G23+H23</f>
        <v>2128000</v>
      </c>
      <c r="J23" s="27">
        <f>J24</f>
        <v>0</v>
      </c>
      <c r="K23" s="27">
        <f t="shared" si="3"/>
        <v>2128000</v>
      </c>
    </row>
    <row r="24" spans="1:11" ht="81.75" customHeight="1">
      <c r="A24" s="24" t="s">
        <v>117</v>
      </c>
      <c r="B24" s="33" t="s">
        <v>118</v>
      </c>
      <c r="C24" s="36">
        <v>3100000</v>
      </c>
      <c r="D24" s="36"/>
      <c r="E24" s="36">
        <f t="shared" si="0"/>
        <v>3100000</v>
      </c>
      <c r="F24" s="36">
        <v>-945000</v>
      </c>
      <c r="G24" s="24">
        <f t="shared" si="1"/>
        <v>2155000</v>
      </c>
      <c r="H24" s="36">
        <v>-27000</v>
      </c>
      <c r="I24" s="23">
        <f>G24+H24</f>
        <v>2128000</v>
      </c>
      <c r="J24" s="23"/>
      <c r="K24" s="23">
        <f t="shared" si="3"/>
        <v>2128000</v>
      </c>
    </row>
    <row r="25" spans="1:11" ht="81" customHeight="1">
      <c r="A25" s="26" t="s">
        <v>83</v>
      </c>
      <c r="B25" s="32" t="s">
        <v>84</v>
      </c>
      <c r="C25" s="27">
        <v>870486</v>
      </c>
      <c r="D25" s="27">
        <f>D26</f>
        <v>0</v>
      </c>
      <c r="E25" s="36">
        <f t="shared" si="0"/>
        <v>870486</v>
      </c>
      <c r="F25" s="36">
        <v>588</v>
      </c>
      <c r="G25" s="26">
        <v>871074</v>
      </c>
      <c r="H25" s="36">
        <f>H26</f>
        <v>0</v>
      </c>
      <c r="I25" s="27">
        <v>871074</v>
      </c>
      <c r="J25" s="27">
        <f>J26</f>
        <v>0</v>
      </c>
      <c r="K25" s="27">
        <f t="shared" si="3"/>
        <v>871074</v>
      </c>
    </row>
    <row r="26" spans="1:11" ht="78.75">
      <c r="A26" s="24" t="s">
        <v>85</v>
      </c>
      <c r="B26" s="29" t="s">
        <v>86</v>
      </c>
      <c r="C26" s="28">
        <v>870486</v>
      </c>
      <c r="D26" s="28"/>
      <c r="E26" s="40">
        <f t="shared" si="0"/>
        <v>870486</v>
      </c>
      <c r="F26" s="40">
        <v>588</v>
      </c>
      <c r="G26" s="24">
        <f t="shared" si="1"/>
        <v>871074</v>
      </c>
      <c r="H26" s="36">
        <v>0</v>
      </c>
      <c r="I26" s="23">
        <f aca="true" t="shared" si="4" ref="I26:I46">G26+H26</f>
        <v>871074</v>
      </c>
      <c r="J26" s="23">
        <v>0</v>
      </c>
      <c r="K26" s="23">
        <f t="shared" si="3"/>
        <v>871074</v>
      </c>
    </row>
    <row r="27" spans="1:11" ht="63" customHeight="1" hidden="1">
      <c r="A27" s="24"/>
      <c r="B27" s="34" t="s">
        <v>0</v>
      </c>
      <c r="C27" s="28">
        <v>0</v>
      </c>
      <c r="D27" s="28"/>
      <c r="E27" s="40">
        <f t="shared" si="0"/>
        <v>0</v>
      </c>
      <c r="F27" s="40"/>
      <c r="G27" s="24">
        <f t="shared" si="1"/>
        <v>0</v>
      </c>
      <c r="H27" s="36"/>
      <c r="I27" s="23">
        <f t="shared" si="4"/>
        <v>0</v>
      </c>
      <c r="J27" s="23"/>
      <c r="K27" s="23">
        <f t="shared" si="3"/>
        <v>0</v>
      </c>
    </row>
    <row r="28" spans="1:11" ht="63" customHeight="1" hidden="1">
      <c r="A28" s="24"/>
      <c r="B28" s="29" t="s">
        <v>1</v>
      </c>
      <c r="C28" s="28">
        <v>0</v>
      </c>
      <c r="D28" s="28"/>
      <c r="E28" s="40">
        <f t="shared" si="0"/>
        <v>0</v>
      </c>
      <c r="F28" s="40"/>
      <c r="G28" s="24">
        <f t="shared" si="1"/>
        <v>0</v>
      </c>
      <c r="H28" s="36"/>
      <c r="I28" s="23">
        <f t="shared" si="4"/>
        <v>0</v>
      </c>
      <c r="J28" s="23"/>
      <c r="K28" s="23">
        <f t="shared" si="3"/>
        <v>0</v>
      </c>
    </row>
    <row r="29" spans="1:11" ht="47.25" customHeight="1" hidden="1">
      <c r="A29" s="24"/>
      <c r="B29" s="29" t="s">
        <v>2</v>
      </c>
      <c r="C29" s="28">
        <v>0</v>
      </c>
      <c r="D29" s="28"/>
      <c r="E29" s="40">
        <f t="shared" si="0"/>
        <v>0</v>
      </c>
      <c r="F29" s="40"/>
      <c r="G29" s="24">
        <f t="shared" si="1"/>
        <v>0</v>
      </c>
      <c r="H29" s="36"/>
      <c r="I29" s="23">
        <f t="shared" si="4"/>
        <v>0</v>
      </c>
      <c r="J29" s="23"/>
      <c r="K29" s="23">
        <f t="shared" si="3"/>
        <v>0</v>
      </c>
    </row>
    <row r="30" spans="1:11" ht="47.25" customHeight="1" hidden="1">
      <c r="A30" s="26" t="s">
        <v>64</v>
      </c>
      <c r="B30" s="34" t="s">
        <v>68</v>
      </c>
      <c r="C30" s="30">
        <v>0</v>
      </c>
      <c r="D30" s="30"/>
      <c r="E30" s="40">
        <f t="shared" si="0"/>
        <v>0</v>
      </c>
      <c r="F30" s="40"/>
      <c r="G30" s="26">
        <f t="shared" si="1"/>
        <v>0</v>
      </c>
      <c r="H30" s="36"/>
      <c r="I30" s="27">
        <f t="shared" si="4"/>
        <v>0</v>
      </c>
      <c r="J30" s="27"/>
      <c r="K30" s="27">
        <f t="shared" si="3"/>
        <v>0</v>
      </c>
    </row>
    <row r="31" spans="1:11" ht="63" customHeight="1" hidden="1">
      <c r="A31" s="24" t="s">
        <v>65</v>
      </c>
      <c r="B31" s="29" t="s">
        <v>66</v>
      </c>
      <c r="C31" s="28">
        <v>0</v>
      </c>
      <c r="D31" s="28"/>
      <c r="E31" s="40">
        <f t="shared" si="0"/>
        <v>0</v>
      </c>
      <c r="F31" s="40"/>
      <c r="G31" s="24">
        <f t="shared" si="1"/>
        <v>0</v>
      </c>
      <c r="H31" s="36"/>
      <c r="I31" s="23">
        <f t="shared" si="4"/>
        <v>0</v>
      </c>
      <c r="J31" s="23"/>
      <c r="K31" s="23">
        <f t="shared" si="3"/>
        <v>0</v>
      </c>
    </row>
    <row r="32" spans="1:11" ht="63">
      <c r="A32" s="26" t="s">
        <v>87</v>
      </c>
      <c r="B32" s="32" t="s">
        <v>29</v>
      </c>
      <c r="C32" s="30">
        <v>17000</v>
      </c>
      <c r="D32" s="30">
        <f>SUM(D33)</f>
        <v>0</v>
      </c>
      <c r="E32" s="40">
        <f t="shared" si="0"/>
        <v>17000</v>
      </c>
      <c r="F32" s="40">
        <f>SUM(F33)</f>
        <v>0</v>
      </c>
      <c r="G32" s="26">
        <f t="shared" si="1"/>
        <v>17000</v>
      </c>
      <c r="H32" s="36">
        <f>SUM(H33)</f>
        <v>0</v>
      </c>
      <c r="I32" s="27">
        <f t="shared" si="4"/>
        <v>17000</v>
      </c>
      <c r="J32" s="27">
        <f>SUM(J33)</f>
        <v>0</v>
      </c>
      <c r="K32" s="27">
        <f t="shared" si="3"/>
        <v>17000</v>
      </c>
    </row>
    <row r="33" spans="1:11" ht="63">
      <c r="A33" s="24" t="s">
        <v>88</v>
      </c>
      <c r="B33" s="33" t="s">
        <v>131</v>
      </c>
      <c r="C33" s="28">
        <v>17000</v>
      </c>
      <c r="D33" s="28"/>
      <c r="E33" s="40">
        <f t="shared" si="0"/>
        <v>17000</v>
      </c>
      <c r="F33" s="40"/>
      <c r="G33" s="24">
        <f t="shared" si="1"/>
        <v>17000</v>
      </c>
      <c r="H33" s="36"/>
      <c r="I33" s="23">
        <f t="shared" si="4"/>
        <v>17000</v>
      </c>
      <c r="J33" s="23"/>
      <c r="K33" s="23">
        <f t="shared" si="3"/>
        <v>17000</v>
      </c>
    </row>
    <row r="34" spans="1:11" ht="94.5" customHeight="1" hidden="1">
      <c r="A34" s="26" t="s">
        <v>47</v>
      </c>
      <c r="B34" s="32" t="s">
        <v>32</v>
      </c>
      <c r="C34" s="27">
        <v>0</v>
      </c>
      <c r="D34" s="27"/>
      <c r="E34" s="27">
        <f t="shared" si="0"/>
        <v>0</v>
      </c>
      <c r="F34" s="27"/>
      <c r="G34" s="26">
        <f t="shared" si="1"/>
        <v>0</v>
      </c>
      <c r="H34" s="27"/>
      <c r="I34" s="27">
        <f t="shared" si="4"/>
        <v>0</v>
      </c>
      <c r="J34" s="27"/>
      <c r="K34" s="27">
        <f t="shared" si="3"/>
        <v>0</v>
      </c>
    </row>
    <row r="35" spans="1:11" ht="63" customHeight="1" hidden="1">
      <c r="A35" s="24" t="s">
        <v>48</v>
      </c>
      <c r="B35" s="33" t="s">
        <v>55</v>
      </c>
      <c r="C35" s="28">
        <v>0</v>
      </c>
      <c r="D35" s="28"/>
      <c r="E35" s="28">
        <f t="shared" si="0"/>
        <v>0</v>
      </c>
      <c r="F35" s="28"/>
      <c r="G35" s="24">
        <f t="shared" si="1"/>
        <v>0</v>
      </c>
      <c r="H35" s="23"/>
      <c r="I35" s="23">
        <f t="shared" si="4"/>
        <v>0</v>
      </c>
      <c r="J35" s="23"/>
      <c r="K35" s="23">
        <f t="shared" si="3"/>
        <v>0</v>
      </c>
    </row>
    <row r="36" spans="1:11" ht="47.25" customHeight="1">
      <c r="A36" s="26" t="s">
        <v>89</v>
      </c>
      <c r="B36" s="32" t="s">
        <v>108</v>
      </c>
      <c r="C36" s="31">
        <v>7863</v>
      </c>
      <c r="D36" s="31"/>
      <c r="E36" s="31">
        <f t="shared" si="0"/>
        <v>7863</v>
      </c>
      <c r="F36" s="39">
        <f>F41-F37</f>
        <v>-741138</v>
      </c>
      <c r="G36" s="26">
        <f t="shared" si="1"/>
        <v>-733275</v>
      </c>
      <c r="H36" s="39">
        <f>H41-H37</f>
        <v>0</v>
      </c>
      <c r="I36" s="27">
        <f t="shared" si="4"/>
        <v>-733275</v>
      </c>
      <c r="J36" s="27">
        <f>J41-J37</f>
        <v>2300</v>
      </c>
      <c r="K36" s="27">
        <f t="shared" si="3"/>
        <v>-730975</v>
      </c>
    </row>
    <row r="37" spans="1:11" ht="47.25">
      <c r="A37" s="26" t="s">
        <v>91</v>
      </c>
      <c r="B37" s="32" t="s">
        <v>100</v>
      </c>
      <c r="C37" s="30">
        <v>245000</v>
      </c>
      <c r="D37" s="30">
        <f>SUM(D38:D40)</f>
        <v>0</v>
      </c>
      <c r="E37" s="30">
        <f t="shared" si="0"/>
        <v>245000</v>
      </c>
      <c r="F37" s="30">
        <f>SUM(F38:F40)</f>
        <v>700000</v>
      </c>
      <c r="G37" s="26">
        <f t="shared" si="1"/>
        <v>945000</v>
      </c>
      <c r="H37" s="27">
        <f>SUM(H38:H40)</f>
        <v>0</v>
      </c>
      <c r="I37" s="27">
        <f t="shared" si="4"/>
        <v>945000</v>
      </c>
      <c r="J37" s="27">
        <f>SUM(J38:J40)</f>
        <v>0</v>
      </c>
      <c r="K37" s="27">
        <f t="shared" si="3"/>
        <v>945000</v>
      </c>
    </row>
    <row r="38" spans="1:11" ht="67.5" customHeight="1">
      <c r="A38" s="24" t="s">
        <v>101</v>
      </c>
      <c r="B38" s="33" t="s">
        <v>102</v>
      </c>
      <c r="C38" s="23">
        <v>145000</v>
      </c>
      <c r="D38" s="23"/>
      <c r="E38" s="23">
        <f t="shared" si="0"/>
        <v>145000</v>
      </c>
      <c r="F38" s="23"/>
      <c r="G38" s="24">
        <f t="shared" si="1"/>
        <v>145000</v>
      </c>
      <c r="H38" s="23"/>
      <c r="I38" s="23">
        <f t="shared" si="4"/>
        <v>145000</v>
      </c>
      <c r="J38" s="23"/>
      <c r="K38" s="23">
        <f t="shared" si="3"/>
        <v>145000</v>
      </c>
    </row>
    <row r="39" spans="1:11" ht="97.5" customHeight="1">
      <c r="A39" s="24" t="s">
        <v>105</v>
      </c>
      <c r="B39" s="33" t="s">
        <v>128</v>
      </c>
      <c r="C39" s="23">
        <v>50000</v>
      </c>
      <c r="D39" s="23"/>
      <c r="E39" s="23">
        <f t="shared" si="0"/>
        <v>50000</v>
      </c>
      <c r="F39" s="23">
        <v>-35000</v>
      </c>
      <c r="G39" s="24">
        <f t="shared" si="1"/>
        <v>15000</v>
      </c>
      <c r="H39" s="23"/>
      <c r="I39" s="23">
        <f t="shared" si="4"/>
        <v>15000</v>
      </c>
      <c r="J39" s="23"/>
      <c r="K39" s="23">
        <f t="shared" si="3"/>
        <v>15000</v>
      </c>
    </row>
    <row r="40" spans="1:11" s="25" customFormat="1" ht="95.25" customHeight="1">
      <c r="A40" s="24" t="s">
        <v>110</v>
      </c>
      <c r="B40" s="33" t="s">
        <v>129</v>
      </c>
      <c r="C40" s="23">
        <v>50000</v>
      </c>
      <c r="D40" s="23"/>
      <c r="E40" s="23">
        <f t="shared" si="0"/>
        <v>50000</v>
      </c>
      <c r="F40" s="23">
        <v>735000</v>
      </c>
      <c r="G40" s="24">
        <f t="shared" si="1"/>
        <v>785000</v>
      </c>
      <c r="H40" s="23"/>
      <c r="I40" s="23">
        <f t="shared" si="4"/>
        <v>785000</v>
      </c>
      <c r="J40" s="23"/>
      <c r="K40" s="23">
        <f t="shared" si="3"/>
        <v>785000</v>
      </c>
    </row>
    <row r="41" spans="1:11" ht="48" customHeight="1">
      <c r="A41" s="26" t="s">
        <v>90</v>
      </c>
      <c r="B41" s="32" t="s">
        <v>112</v>
      </c>
      <c r="C41" s="27">
        <v>252863</v>
      </c>
      <c r="D41" s="27">
        <f>D44+D45+D46</f>
        <v>0</v>
      </c>
      <c r="E41" s="27">
        <f t="shared" si="0"/>
        <v>252863</v>
      </c>
      <c r="F41" s="27">
        <f>F42+F43+F44+F45+F46</f>
        <v>-41138</v>
      </c>
      <c r="G41" s="26">
        <f t="shared" si="1"/>
        <v>211725</v>
      </c>
      <c r="H41" s="27">
        <f>H42+H43+H44+H45+H46</f>
        <v>0</v>
      </c>
      <c r="I41" s="27">
        <f t="shared" si="4"/>
        <v>211725</v>
      </c>
      <c r="J41" s="27">
        <f>J42+J43+J44+J45+J46</f>
        <v>2300</v>
      </c>
      <c r="K41" s="27">
        <f t="shared" si="3"/>
        <v>214025</v>
      </c>
    </row>
    <row r="42" spans="1:11" ht="81.75" customHeight="1">
      <c r="A42" s="24" t="s">
        <v>122</v>
      </c>
      <c r="B42" s="33" t="s">
        <v>123</v>
      </c>
      <c r="C42" s="23"/>
      <c r="D42" s="23"/>
      <c r="E42" s="23">
        <v>0</v>
      </c>
      <c r="F42" s="23">
        <v>274</v>
      </c>
      <c r="G42" s="24">
        <f t="shared" si="1"/>
        <v>274</v>
      </c>
      <c r="H42" s="23"/>
      <c r="I42" s="23">
        <f t="shared" si="4"/>
        <v>274</v>
      </c>
      <c r="J42" s="23"/>
      <c r="K42" s="23">
        <f t="shared" si="3"/>
        <v>274</v>
      </c>
    </row>
    <row r="43" spans="1:11" ht="96.75" customHeight="1">
      <c r="A43" s="24" t="s">
        <v>124</v>
      </c>
      <c r="B43" s="33" t="s">
        <v>125</v>
      </c>
      <c r="C43" s="23"/>
      <c r="D43" s="23"/>
      <c r="E43" s="23">
        <v>0</v>
      </c>
      <c r="F43" s="23">
        <v>588</v>
      </c>
      <c r="G43" s="24">
        <f t="shared" si="1"/>
        <v>588</v>
      </c>
      <c r="H43" s="23"/>
      <c r="I43" s="23">
        <f t="shared" si="4"/>
        <v>588</v>
      </c>
      <c r="J43" s="23">
        <v>2300</v>
      </c>
      <c r="K43" s="23">
        <f t="shared" si="3"/>
        <v>2888</v>
      </c>
    </row>
    <row r="44" spans="1:11" ht="78.75">
      <c r="A44" s="24" t="s">
        <v>103</v>
      </c>
      <c r="B44" s="33" t="s">
        <v>104</v>
      </c>
      <c r="C44" s="23">
        <v>152863</v>
      </c>
      <c r="D44" s="23"/>
      <c r="E44" s="23">
        <f t="shared" si="0"/>
        <v>152863</v>
      </c>
      <c r="F44" s="23">
        <v>3000</v>
      </c>
      <c r="G44" s="24">
        <f t="shared" si="1"/>
        <v>155863</v>
      </c>
      <c r="H44" s="23"/>
      <c r="I44" s="23">
        <f t="shared" si="4"/>
        <v>155863</v>
      </c>
      <c r="J44" s="23"/>
      <c r="K44" s="23">
        <f t="shared" si="3"/>
        <v>155863</v>
      </c>
    </row>
    <row r="45" spans="1:11" ht="108.75" customHeight="1">
      <c r="A45" s="24" t="s">
        <v>106</v>
      </c>
      <c r="B45" s="33" t="s">
        <v>126</v>
      </c>
      <c r="C45" s="23">
        <v>50000</v>
      </c>
      <c r="D45" s="23"/>
      <c r="E45" s="23">
        <f t="shared" si="0"/>
        <v>50000</v>
      </c>
      <c r="F45" s="23">
        <v>-35000</v>
      </c>
      <c r="G45" s="24">
        <f t="shared" si="1"/>
        <v>15000</v>
      </c>
      <c r="H45" s="23"/>
      <c r="I45" s="23">
        <f t="shared" si="4"/>
        <v>15000</v>
      </c>
      <c r="J45" s="23"/>
      <c r="K45" s="23">
        <f t="shared" si="3"/>
        <v>15000</v>
      </c>
    </row>
    <row r="46" spans="1:11" s="25" customFormat="1" ht="110.25">
      <c r="A46" s="24" t="s">
        <v>111</v>
      </c>
      <c r="B46" s="33" t="s">
        <v>127</v>
      </c>
      <c r="C46" s="23">
        <v>50000</v>
      </c>
      <c r="D46" s="23"/>
      <c r="E46" s="23">
        <f t="shared" si="0"/>
        <v>50000</v>
      </c>
      <c r="F46" s="23">
        <v>-10000</v>
      </c>
      <c r="G46" s="24">
        <f t="shared" si="1"/>
        <v>40000</v>
      </c>
      <c r="H46" s="23"/>
      <c r="I46" s="23">
        <f t="shared" si="4"/>
        <v>40000</v>
      </c>
      <c r="J46" s="23"/>
      <c r="K46" s="23">
        <f t="shared" si="3"/>
        <v>40000</v>
      </c>
    </row>
    <row r="47" spans="1:11" s="21" customFormat="1" ht="33" customHeight="1">
      <c r="A47" s="26" t="s">
        <v>92</v>
      </c>
      <c r="B47" s="34" t="s">
        <v>93</v>
      </c>
      <c r="C47" s="27">
        <v>1198414</v>
      </c>
      <c r="D47" s="27"/>
      <c r="E47" s="27">
        <f>E49-E48</f>
        <v>1253108</v>
      </c>
      <c r="F47" s="27">
        <f>F49-F48</f>
        <v>-159727</v>
      </c>
      <c r="G47" s="26">
        <f t="shared" si="1"/>
        <v>1093381</v>
      </c>
      <c r="H47" s="27">
        <f>H49-H48</f>
        <v>0</v>
      </c>
      <c r="I47" s="27">
        <f>G47+H47</f>
        <v>1093381</v>
      </c>
      <c r="J47" s="27">
        <f>J49-J48</f>
        <v>0</v>
      </c>
      <c r="K47" s="27">
        <f t="shared" si="3"/>
        <v>1093381</v>
      </c>
    </row>
    <row r="48" spans="1:11" s="21" customFormat="1" ht="47.25">
      <c r="A48" s="24" t="s">
        <v>96</v>
      </c>
      <c r="B48" s="29" t="s">
        <v>97</v>
      </c>
      <c r="C48" s="23">
        <v>46799283</v>
      </c>
      <c r="D48" s="23">
        <f>D53+D12+D17+D33+D41</f>
        <v>0</v>
      </c>
      <c r="E48" s="23">
        <f>38904334+E12+E17+E33+E41+E23</f>
        <v>47374197</v>
      </c>
      <c r="F48" s="23"/>
      <c r="G48" s="24">
        <f>40339561+G12+G17+G33+G41+G23</f>
        <v>52823286</v>
      </c>
      <c r="H48" s="23">
        <f>I48-G48</f>
        <v>748236</v>
      </c>
      <c r="I48" s="23">
        <f>42164797+I12+I17+I33+I41+I23</f>
        <v>53571522</v>
      </c>
      <c r="J48" s="23"/>
      <c r="K48" s="23">
        <f>42303709+K12+K17+K33+K41+K23</f>
        <v>53612734</v>
      </c>
    </row>
    <row r="49" spans="1:11" s="21" customFormat="1" ht="47.25">
      <c r="A49" s="24" t="s">
        <v>98</v>
      </c>
      <c r="B49" s="29" t="s">
        <v>99</v>
      </c>
      <c r="C49" s="23">
        <v>47997697</v>
      </c>
      <c r="D49" s="23">
        <f>D55+D14+D20+D25+D37</f>
        <v>0</v>
      </c>
      <c r="E49" s="23">
        <f>41660982+E14+E20+E25+E37</f>
        <v>48627305</v>
      </c>
      <c r="F49" s="23">
        <f>-494-159233</f>
        <v>-159727</v>
      </c>
      <c r="G49" s="24">
        <f>43216667+G14+G20+G25+G37</f>
        <v>53916667</v>
      </c>
      <c r="H49" s="23">
        <f>I49-G49</f>
        <v>748236</v>
      </c>
      <c r="I49" s="23">
        <f>43687060+I14+I20+I25+I37</f>
        <v>54664903</v>
      </c>
      <c r="J49" s="23"/>
      <c r="K49" s="23">
        <f>43727342+K14+K20+K25+K37</f>
        <v>54706115</v>
      </c>
    </row>
    <row r="50" spans="1:11" ht="15.75" customHeight="1" hidden="1">
      <c r="A50" s="24"/>
      <c r="B50" s="33"/>
      <c r="C50" s="24">
        <v>0</v>
      </c>
      <c r="D50" s="24"/>
      <c r="E50" s="24">
        <f t="shared" si="0"/>
        <v>0</v>
      </c>
      <c r="F50" s="24"/>
      <c r="G50" s="24">
        <f t="shared" si="1"/>
        <v>0</v>
      </c>
      <c r="H50" s="23"/>
      <c r="I50" s="23">
        <f>G50+H50</f>
        <v>0</v>
      </c>
      <c r="J50" s="23"/>
      <c r="K50" s="23">
        <f t="shared" si="3"/>
        <v>0</v>
      </c>
    </row>
    <row r="51" spans="1:11" ht="32.25" customHeight="1">
      <c r="A51" s="24"/>
      <c r="B51" s="32" t="s">
        <v>3</v>
      </c>
      <c r="C51" s="27">
        <v>2701954</v>
      </c>
      <c r="D51" s="27">
        <f>D11+D16+D22+D47+D36+D32</f>
        <v>0</v>
      </c>
      <c r="E51" s="27">
        <f>E11+E16+E22+E47+E36+E32</f>
        <v>2756648</v>
      </c>
      <c r="F51" s="27">
        <f>F11+F16+F22+F47+F36+F32</f>
        <v>120458</v>
      </c>
      <c r="G51" s="41">
        <f t="shared" si="1"/>
        <v>2877106</v>
      </c>
      <c r="H51" s="27">
        <f>H11+H16+H22+H47+H36+H32</f>
        <v>-1354843</v>
      </c>
      <c r="I51" s="42">
        <f>G51+H51</f>
        <v>1522263</v>
      </c>
      <c r="J51" s="42">
        <f>J11+J16+J22+J47+J36+J32</f>
        <v>-98630</v>
      </c>
      <c r="K51" s="42">
        <f t="shared" si="3"/>
        <v>1423633</v>
      </c>
    </row>
    <row r="53" ht="12.75" customHeight="1" hidden="1">
      <c r="I53" s="25">
        <v>43687060</v>
      </c>
    </row>
    <row r="54" spans="7:11" ht="12.75" customHeight="1" hidden="1">
      <c r="G54" s="38"/>
      <c r="I54" s="38">
        <v>42164797</v>
      </c>
      <c r="J54" s="38"/>
      <c r="K54" s="38"/>
    </row>
    <row r="55" spans="5:11" ht="12.75" customHeight="1" hidden="1">
      <c r="E55" s="38"/>
      <c r="G55" s="38"/>
      <c r="I55" s="38">
        <v>-1522263</v>
      </c>
      <c r="J55" s="38"/>
      <c r="K55" s="38"/>
    </row>
    <row r="56" spans="5:11" ht="12.75" customHeight="1" hidden="1">
      <c r="E56" s="38"/>
      <c r="G56" s="38"/>
      <c r="I56" s="38">
        <f>I51+I55</f>
        <v>0</v>
      </c>
      <c r="J56" s="38"/>
      <c r="K56" s="38"/>
    </row>
    <row r="57" ht="0.75" customHeight="1" hidden="1">
      <c r="C57" s="38"/>
    </row>
    <row r="58" spans="3:11" ht="12.75" hidden="1">
      <c r="C58" s="38"/>
      <c r="E58" s="38"/>
      <c r="G58" s="38"/>
      <c r="H58" s="25">
        <v>-1355146</v>
      </c>
      <c r="I58" s="38">
        <v>1521960</v>
      </c>
      <c r="J58" s="38"/>
      <c r="K58" s="38"/>
    </row>
    <row r="59" ht="12.75" hidden="1">
      <c r="I59" s="25">
        <v>1522263</v>
      </c>
    </row>
    <row r="60" spans="9:11" ht="12.75" hidden="1">
      <c r="I60" s="38">
        <f>I59-I58</f>
        <v>303</v>
      </c>
      <c r="J60" s="38"/>
      <c r="K60" s="38"/>
    </row>
  </sheetData>
  <sheetProtection/>
  <mergeCells count="7">
    <mergeCell ref="A7:K7"/>
    <mergeCell ref="A8:K8"/>
    <mergeCell ref="A9:B9"/>
    <mergeCell ref="A2:K2"/>
    <mergeCell ref="A3:K3"/>
    <mergeCell ref="A4:K4"/>
    <mergeCell ref="A6:K6"/>
  </mergeCells>
  <printOptions/>
  <pageMargins left="1.5748031496062993" right="0.1968503937007874" top="0.7874015748031497" bottom="0.7874015748031497" header="0.3937007874015748" footer="0.3937007874015748"/>
  <pageSetup horizontalDpi="600" verticalDpi="600" orientation="portrait" paperSize="9" r:id="rId1"/>
  <headerFooter alignWithMargins="0">
    <oddHeader>&amp;C&amp;P</oddHeader>
  </headerFooter>
  <rowBreaks count="2" manualBreakCount="2">
    <brk id="37" max="8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2009-12-23T11:41:03Z</cp:lastPrinted>
  <dcterms:created xsi:type="dcterms:W3CDTF">2002-10-06T09:19:10Z</dcterms:created>
  <dcterms:modified xsi:type="dcterms:W3CDTF">2009-12-25T11:51:50Z</dcterms:modified>
  <cp:category/>
  <cp:version/>
  <cp:contentType/>
  <cp:contentStatus/>
</cp:coreProperties>
</file>