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<sst xmlns="http://schemas.openxmlformats.org/spreadsheetml/2006/main" count="708" uniqueCount="55">
  <si>
    <t>ИТОГО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</si>
  <si>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</si>
  <si>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</si>
  <si>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</si>
  <si>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</si>
  <si>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</si>
  <si>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</si>
  <si>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</si>
  <si>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</si>
  <si>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</si>
  <si>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</si>
  <si>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</si>
  <si>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</si>
  <si>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</si>
  <si>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</si>
  <si>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</si>
  <si>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</si>
  <si>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</si>
  <si>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Мышкинский муниципальный район</t>
  </si>
  <si>
    <t>городской округ г. Ярославль</t>
  </si>
  <si>
    <t>городской округ г. Переславль-Залесский</t>
  </si>
  <si>
    <t>городской округ г. Рыбинск</t>
  </si>
  <si>
    <t>10. Субвенция на социальную поддержку многодетных семей</t>
  </si>
  <si>
    <t xml:space="preserve"> 12. Субвенция на денежные выплаты</t>
  </si>
  <si>
    <t>13. Субвенция на содержание детских домов и обеспечение специальных (коррекционных) школ-интернатов питанием и мягким инвентарем</t>
  </si>
  <si>
    <t>2009 год         (тыс. руб.)</t>
  </si>
  <si>
    <t>2010 год           (тыс. руб.)</t>
  </si>
  <si>
    <t xml:space="preserve">9. Субвенция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 </t>
  </si>
  <si>
    <t>11. Субвенция на содержание учреждений социального обслуживания населения</t>
  </si>
  <si>
    <t>17. Субвенция на выплаты медицинским работникам отделений муниципальных учреждений здравоохранения, оказывающим медицинскую помощь детям при отдельных состояниях, возникающих у них в перинатальный период, врачам общей практики, работникам, оказывающим помощь больным с сосудистыми заболеваниями</t>
  </si>
  <si>
    <t xml:space="preserve">к Закону Ярославской области </t>
  </si>
  <si>
    <t>15. Субвенция на государственную поддержку опеки и попечительства</t>
  </si>
  <si>
    <t xml:space="preserve">2011 год                  (тыс. руб.) </t>
  </si>
  <si>
    <t xml:space="preserve">уточнение </t>
  </si>
  <si>
    <t>РАСПРЕДЕЛЕНИЕ</t>
  </si>
  <si>
    <t>субвенций бюджетам муниципальных районов (городских округов) Ярославской области на выполнение государственных полномочий Ярославской области на 2009 год и на плановый период 2010 и 2011 годов</t>
  </si>
  <si>
    <t>6. Субвенция на оплату жилого помещения и коммунальных услуг отдельным категориям граждан, осуществление мер социальной поддержки которым относится к ведению Ярославской области, в натуральной форме</t>
  </si>
  <si>
    <t>7. Субвенция на оплату жилого помещения и коммунальных услуг отдельным категориям граждан, осуществление мер социальной поддержки которым относится к ведению Ярославской области, в денежной форме</t>
  </si>
  <si>
    <t>20. Субвенция на осуществление отдельных государственных полномочий по профилактике безнадзорности и правонарушений несовершеннолетних и защите их прав</t>
  </si>
  <si>
    <t>Приложение 12</t>
  </si>
  <si>
    <t>1. Субвенция на обеспечение жилыми помещениями детей-сирот,                                         детей, оставшихся без попечения родителей, а также детей,                                                         находящихся под опекой (попечительством),                                                                  не имеющих закрепленного жилого помещения</t>
  </si>
  <si>
    <t>2. Субвенция на предоставление гражданам субсидий на оплату жилого помещения                                         и коммунальных услуг</t>
  </si>
  <si>
    <t>3. Субвенция на реализацию ведомственной целевой программы департамента труда                                                                              и социальной поддержки населения Ярославской области                                                                               "Развитие системы мер социальной поддержки населения Ярославской области"</t>
  </si>
  <si>
    <t>4. Субвенция на выплату компенсации части родительской платы                                         за содержание ребенка в образовательных учреждениях Ярославской области, реализующих основную общеобразовательную программу                                                                   дошкольного образования</t>
  </si>
  <si>
    <t>5. Субвенция на содержание детей в семьях опекунов (попечителей)                                     и приемных семьях, а также на оплату труда приемных родителей</t>
  </si>
  <si>
    <t>8. Субвенция на освобождение от оплаты стоимости  проезда лиц, находящихся                                                под диспансерным наблюдением в связи с туберкулезом, и больных туберкулезом</t>
  </si>
  <si>
    <t>14. Субвенция на воспитание и обучение детей-инвалидов в дошкольных                                                           образовательных учреждениях</t>
  </si>
  <si>
    <t>16. Субвенция на  ежемесячные выплаты медицинским работникам,                                                                   осуществляющим медицинское обслуживание обучающихся и воспитанников муниципальных образовательных учреждений Ярославской области</t>
  </si>
  <si>
    <t>18. Субвенция на обеспечение образовательного стандарта и реализацию                                                            образовательных программ дошкольного образования                                                                                   в общеобразовательных учреждениях</t>
  </si>
  <si>
    <t>19. Субвенция на обеспечение обучающихся питанием на бесплатной основе                                                                                             в муниципальных общеобразовательных учреждениях</t>
  </si>
  <si>
    <t>21. Субвенция  на содержание и обеспечение деятельности органов местного самоуправления в части осуществления ими переданных полномочий по социальной поддержке граждан, охране труда, регулированию социально-трудовых отношений, опеке и попечительству                                                                              над совершеннолетними гражданами, предоставлению гражданам субсидий на оплату                                                                              жилого помещения и коммунальных услуг, а также на содержание специализированных учреждений для осуществления полномочий по социальным выплатам</t>
  </si>
  <si>
    <t>22. Субвенция на содержание и обеспечение деятельности органов местного самоуправления                                                                              в части осуществления ими переданных полномочий по опеке и попечительству                                                                              над несовершеннолетними гражданами</t>
  </si>
  <si>
    <t>2009 год                                                  (тыс. руб.)</t>
  </si>
  <si>
    <t>23. Субвенция на реализацию мер социальной поддержки отдельных категорий граждан</t>
  </si>
  <si>
    <t>от 02.04.2009 № 10-з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</si>
</sst>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1"/>
  <sheetViews>
    <sheetView tabSelected="1" zoomScaleSheetLayoutView="100" workbookViewId="0" topLeftCell="A1">
      <selection activeCell="A4" sqref="A4"/>
    </sheetView>
  </sheetViews>
  <sheetFormatPr defaultColWidth="9.33203125" defaultRowHeight="12.75"/>
  <cols>
    <col min="1" max="1" width="53.5" style="1" customWidth="1"/>
    <col min="2" max="2" width="12.16015625" style="1" hidden="1" customWidth="1"/>
    <col min="3" max="3" width="13" style="1" hidden="1" customWidth="1"/>
    <col min="4" max="4" width="17" style="1" customWidth="1"/>
    <col min="5" max="5" width="14.16015625" style="1" hidden="1" customWidth="1"/>
    <col min="6" max="6" width="15" style="1" hidden="1" customWidth="1"/>
    <col min="7" max="7" width="15.83203125" style="1" customWidth="1"/>
    <col min="8" max="8" width="14.16015625" style="1" hidden="1" customWidth="1"/>
    <col min="9" max="9" width="15.33203125" style="1" hidden="1" customWidth="1"/>
    <col min="10" max="10" width="16.83203125" style="1" customWidth="1"/>
    <col min="11" max="16384" width="9.16015625" style="1" customWidth="1"/>
  </cols>
  <sheetData>
    <row r="1" spans="1:10" ht="15.7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54</v>
      </c>
      <c r="B3" s="23"/>
      <c r="C3" s="23"/>
      <c r="D3" s="23"/>
      <c r="E3" s="23"/>
      <c r="F3" s="23"/>
      <c r="G3" s="23"/>
      <c r="H3" s="23"/>
      <c r="I3" s="23"/>
      <c r="J3" s="23"/>
    </row>
    <row r="5" ht="12.75" hidden="1"/>
    <row r="6" spans="1:10" ht="18.75">
      <c r="A6" s="29" t="s">
        <v>34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93.75" customHeight="1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</row>
    <row r="8" spans="1:4" ht="13.5" customHeight="1">
      <c r="A8" s="26"/>
      <c r="B8" s="26"/>
      <c r="C8" s="26"/>
      <c r="D8" s="26"/>
    </row>
    <row r="9" spans="2:6" ht="12.75" hidden="1">
      <c r="B9" s="14">
        <f>B162+B57+B170+B196+B222+B248+B274+B83+B300+B31+B326+B352+B378+B136+B404+B426+B109+B452+B478+B504+B530+B555+B581</f>
        <v>6778934</v>
      </c>
      <c r="C9" s="14">
        <f>C162+C57+C170+C196+C222+C248+C274+C83+C300+C31+C326+C352+C378+C136+C404+C426+C109+C452+C478+C504+C530+C555+C581</f>
        <v>344766</v>
      </c>
      <c r="D9" s="14" t="e">
        <f>D162+D57+D170+D196+D222+D248+D274+D83+D300+#REF!+D326+D352+D378+#REF!+D404+D426+#REF!+D452+D478+D504+D530+D555+D581</f>
        <v>#REF!</v>
      </c>
      <c r="E9" s="14">
        <f>E162+E57+E170+E196+E222+E248+E274+E83+E300+D31+E326+E352+E378+D136+E404+E426+D109+E452+E478+E504+E530+E555</f>
        <v>7664649</v>
      </c>
      <c r="F9" s="14">
        <f>F162+F57+F170+F196+F222+F248+F274+F83+F300+E31+F326+F352+F378+E136+F404+F426+E109+F452+F478+F504+F530+F555</f>
        <v>0</v>
      </c>
    </row>
    <row r="10" spans="1:10" ht="70.5" customHeight="1">
      <c r="A10" s="28" t="s">
        <v>40</v>
      </c>
      <c r="B10" s="28"/>
      <c r="C10" s="28"/>
      <c r="D10" s="28"/>
      <c r="E10" s="28"/>
      <c r="F10" s="28"/>
      <c r="G10" s="28"/>
      <c r="H10" s="17"/>
      <c r="I10" s="17"/>
      <c r="J10" s="17"/>
    </row>
    <row r="11" spans="1:2" ht="12.75">
      <c r="A11" s="18"/>
      <c r="B11" s="18"/>
    </row>
    <row r="12" spans="1:9" ht="47.25">
      <c r="A12" s="5" t="s">
        <v>1</v>
      </c>
      <c r="B12" s="5" t="s">
        <v>25</v>
      </c>
      <c r="C12" s="5" t="s">
        <v>33</v>
      </c>
      <c r="D12" s="5" t="s">
        <v>26</v>
      </c>
      <c r="E12" s="5" t="s">
        <v>33</v>
      </c>
      <c r="F12" s="5" t="s">
        <v>26</v>
      </c>
      <c r="G12" s="5" t="s">
        <v>32</v>
      </c>
      <c r="H12" s="5" t="s">
        <v>33</v>
      </c>
      <c r="I12" s="5" t="s">
        <v>32</v>
      </c>
    </row>
    <row r="13" spans="1:9" ht="15.75">
      <c r="A13" s="2" t="s">
        <v>19</v>
      </c>
      <c r="B13" s="2">
        <v>46000</v>
      </c>
      <c r="C13" s="2"/>
      <c r="D13" s="2">
        <v>29194</v>
      </c>
      <c r="E13" s="2"/>
      <c r="F13" s="2">
        <f>D13+E13</f>
        <v>29194</v>
      </c>
      <c r="G13" s="2">
        <v>40420</v>
      </c>
      <c r="H13" s="2"/>
      <c r="I13" s="2">
        <f>G13+H13</f>
        <v>40420</v>
      </c>
    </row>
    <row r="14" spans="1:9" ht="15.75">
      <c r="A14" s="2" t="s">
        <v>21</v>
      </c>
      <c r="B14" s="2">
        <v>7577</v>
      </c>
      <c r="C14" s="2"/>
      <c r="D14" s="2">
        <v>3638</v>
      </c>
      <c r="E14" s="2"/>
      <c r="F14" s="2">
        <f aca="true" t="shared" si="0" ref="F14:F30">D14+E14</f>
        <v>3638</v>
      </c>
      <c r="G14" s="2">
        <v>5600</v>
      </c>
      <c r="H14" s="2"/>
      <c r="I14" s="2">
        <f>G14+H14</f>
        <v>5600</v>
      </c>
    </row>
    <row r="15" spans="1:9" ht="15.75">
      <c r="A15" s="2" t="s">
        <v>2</v>
      </c>
      <c r="B15" s="2">
        <v>3293</v>
      </c>
      <c r="C15" s="2"/>
      <c r="D15" s="2">
        <v>3000</v>
      </c>
      <c r="E15" s="2"/>
      <c r="F15" s="2">
        <f t="shared" si="0"/>
        <v>3000</v>
      </c>
      <c r="G15" s="2"/>
      <c r="H15" s="2"/>
      <c r="I15" s="2">
        <v>0</v>
      </c>
    </row>
    <row r="16" spans="1:9" ht="15.75">
      <c r="A16" s="2" t="s">
        <v>3</v>
      </c>
      <c r="B16" s="2">
        <v>2772</v>
      </c>
      <c r="C16" s="2"/>
      <c r="D16" s="2">
        <v>1400</v>
      </c>
      <c r="E16" s="2"/>
      <c r="F16" s="2">
        <f t="shared" si="0"/>
        <v>1400</v>
      </c>
      <c r="G16" s="2">
        <v>2800</v>
      </c>
      <c r="H16" s="2"/>
      <c r="I16" s="2">
        <f>G16+H16</f>
        <v>2800</v>
      </c>
    </row>
    <row r="17" spans="1:9" ht="15.75">
      <c r="A17" s="2" t="s">
        <v>20</v>
      </c>
      <c r="B17" s="2">
        <v>1914</v>
      </c>
      <c r="C17" s="2"/>
      <c r="D17" s="2">
        <v>2000</v>
      </c>
      <c r="E17" s="2"/>
      <c r="F17" s="2">
        <f t="shared" si="0"/>
        <v>2000</v>
      </c>
      <c r="G17" s="2">
        <v>2200</v>
      </c>
      <c r="H17" s="2"/>
      <c r="I17" s="2">
        <f>G17+H17</f>
        <v>2200</v>
      </c>
    </row>
    <row r="18" spans="1:9" ht="15.75">
      <c r="A18" s="2" t="s">
        <v>4</v>
      </c>
      <c r="B18" s="2">
        <v>5802</v>
      </c>
      <c r="C18" s="2"/>
      <c r="D18" s="2">
        <v>2640</v>
      </c>
      <c r="E18" s="2"/>
      <c r="F18" s="2">
        <f t="shared" si="0"/>
        <v>2640</v>
      </c>
      <c r="G18" s="2">
        <v>1300</v>
      </c>
      <c r="H18" s="2"/>
      <c r="I18" s="2">
        <f>G18+H18</f>
        <v>1300</v>
      </c>
    </row>
    <row r="19" spans="1:9" ht="15.75">
      <c r="A19" s="2" t="s">
        <v>5</v>
      </c>
      <c r="B19" s="2">
        <v>1800</v>
      </c>
      <c r="C19" s="2"/>
      <c r="D19" s="2">
        <v>2000</v>
      </c>
      <c r="E19" s="2"/>
      <c r="F19" s="2">
        <f t="shared" si="0"/>
        <v>2000</v>
      </c>
      <c r="G19" s="2"/>
      <c r="H19" s="2"/>
      <c r="I19" s="2">
        <v>0</v>
      </c>
    </row>
    <row r="20" spans="1:9" ht="15.75">
      <c r="A20" s="2" t="s">
        <v>6</v>
      </c>
      <c r="B20" s="2">
        <v>957</v>
      </c>
      <c r="C20" s="2"/>
      <c r="D20" s="2">
        <v>1000</v>
      </c>
      <c r="E20" s="2"/>
      <c r="F20" s="2">
        <f t="shared" si="0"/>
        <v>1000</v>
      </c>
      <c r="G20" s="2"/>
      <c r="H20" s="2"/>
      <c r="I20" s="2">
        <v>0</v>
      </c>
    </row>
    <row r="21" spans="1:9" ht="15.75">
      <c r="A21" s="2" t="s">
        <v>7</v>
      </c>
      <c r="B21" s="2">
        <v>1000</v>
      </c>
      <c r="C21" s="2"/>
      <c r="D21" s="2">
        <v>1000</v>
      </c>
      <c r="E21" s="2"/>
      <c r="F21" s="2">
        <f t="shared" si="0"/>
        <v>1000</v>
      </c>
      <c r="G21" s="2"/>
      <c r="H21" s="2"/>
      <c r="I21" s="2">
        <v>0</v>
      </c>
    </row>
    <row r="22" spans="1:9" ht="15.75">
      <c r="A22" s="2" t="s">
        <v>8</v>
      </c>
      <c r="B22" s="2">
        <v>760</v>
      </c>
      <c r="C22" s="2"/>
      <c r="D22" s="2">
        <v>760</v>
      </c>
      <c r="E22" s="2"/>
      <c r="F22" s="2">
        <f t="shared" si="0"/>
        <v>760</v>
      </c>
      <c r="G22" s="2">
        <v>1000</v>
      </c>
      <c r="H22" s="2"/>
      <c r="I22" s="2">
        <f>G22+H22</f>
        <v>1000</v>
      </c>
    </row>
    <row r="23" spans="1:9" ht="15.75">
      <c r="A23" s="2" t="s">
        <v>9</v>
      </c>
      <c r="B23" s="2">
        <v>825</v>
      </c>
      <c r="C23" s="2"/>
      <c r="D23" s="2">
        <v>1000</v>
      </c>
      <c r="E23" s="2"/>
      <c r="F23" s="2">
        <f t="shared" si="0"/>
        <v>1000</v>
      </c>
      <c r="G23" s="2">
        <v>1900</v>
      </c>
      <c r="H23" s="2"/>
      <c r="I23" s="2">
        <f>G23+H23</f>
        <v>1900</v>
      </c>
    </row>
    <row r="24" spans="1:9" ht="15.75">
      <c r="A24" s="2" t="s">
        <v>11</v>
      </c>
      <c r="B24" s="2">
        <v>0</v>
      </c>
      <c r="C24" s="2"/>
      <c r="D24" s="2">
        <v>1500</v>
      </c>
      <c r="E24" s="2"/>
      <c r="F24" s="2">
        <f t="shared" si="0"/>
        <v>1500</v>
      </c>
      <c r="G24" s="2"/>
      <c r="H24" s="2"/>
      <c r="I24" s="2">
        <v>0</v>
      </c>
    </row>
    <row r="25" spans="1:9" ht="15.75">
      <c r="A25" s="2" t="s">
        <v>18</v>
      </c>
      <c r="B25" s="2">
        <v>1000</v>
      </c>
      <c r="C25" s="2"/>
      <c r="D25" s="2">
        <v>800</v>
      </c>
      <c r="E25" s="2"/>
      <c r="F25" s="2">
        <f t="shared" si="0"/>
        <v>800</v>
      </c>
      <c r="G25" s="2"/>
      <c r="H25" s="2"/>
      <c r="I25" s="2">
        <v>0</v>
      </c>
    </row>
    <row r="26" spans="1:9" ht="15.75">
      <c r="A26" s="2" t="s">
        <v>12</v>
      </c>
      <c r="B26" s="2">
        <v>300</v>
      </c>
      <c r="C26" s="2"/>
      <c r="D26" s="2">
        <v>300</v>
      </c>
      <c r="E26" s="2"/>
      <c r="F26" s="2">
        <f t="shared" si="0"/>
        <v>300</v>
      </c>
      <c r="G26" s="2"/>
      <c r="H26" s="2"/>
      <c r="I26" s="2">
        <v>0</v>
      </c>
    </row>
    <row r="27" spans="1:9" ht="15.75">
      <c r="A27" s="2" t="s">
        <v>13</v>
      </c>
      <c r="B27" s="2">
        <v>2000</v>
      </c>
      <c r="C27" s="2"/>
      <c r="D27" s="2">
        <v>990</v>
      </c>
      <c r="E27" s="2"/>
      <c r="F27" s="2">
        <f t="shared" si="0"/>
        <v>990</v>
      </c>
      <c r="G27" s="2">
        <v>1000</v>
      </c>
      <c r="H27" s="2"/>
      <c r="I27" s="2">
        <f>G27+H27</f>
        <v>1000</v>
      </c>
    </row>
    <row r="28" spans="1:9" ht="15.75">
      <c r="A28" s="2" t="s">
        <v>14</v>
      </c>
      <c r="B28" s="2">
        <v>0</v>
      </c>
      <c r="C28" s="2"/>
      <c r="D28" s="2">
        <v>528</v>
      </c>
      <c r="E28" s="2"/>
      <c r="F28" s="2">
        <f t="shared" si="0"/>
        <v>528</v>
      </c>
      <c r="G28" s="2"/>
      <c r="H28" s="2"/>
      <c r="I28" s="2">
        <v>0</v>
      </c>
    </row>
    <row r="29" spans="1:9" ht="15.75">
      <c r="A29" s="2" t="s">
        <v>15</v>
      </c>
      <c r="B29" s="2">
        <v>1000</v>
      </c>
      <c r="C29" s="2"/>
      <c r="D29" s="2">
        <v>1000</v>
      </c>
      <c r="E29" s="2"/>
      <c r="F29" s="2">
        <f t="shared" si="0"/>
        <v>1000</v>
      </c>
      <c r="G29" s="2"/>
      <c r="H29" s="2"/>
      <c r="I29" s="2">
        <v>0</v>
      </c>
    </row>
    <row r="30" spans="1:9" ht="15.75">
      <c r="A30" s="2" t="s">
        <v>17</v>
      </c>
      <c r="B30" s="2">
        <v>0</v>
      </c>
      <c r="C30" s="2"/>
      <c r="D30" s="2">
        <v>1000</v>
      </c>
      <c r="E30" s="2"/>
      <c r="F30" s="2">
        <f t="shared" si="0"/>
        <v>1000</v>
      </c>
      <c r="G30" s="2">
        <v>1400</v>
      </c>
      <c r="H30" s="2"/>
      <c r="I30" s="2">
        <f>G30+H30</f>
        <v>1400</v>
      </c>
    </row>
    <row r="31" spans="1:9" ht="15.75">
      <c r="A31" s="2" t="s">
        <v>0</v>
      </c>
      <c r="B31" s="2">
        <f>SUM(B13:B30)</f>
        <v>77000</v>
      </c>
      <c r="C31" s="2">
        <f aca="true" t="shared" si="1" ref="C31:I31">SUM(C13:C30)</f>
        <v>0</v>
      </c>
      <c r="D31" s="2">
        <f t="shared" si="1"/>
        <v>53750</v>
      </c>
      <c r="E31" s="2">
        <f t="shared" si="1"/>
        <v>0</v>
      </c>
      <c r="F31" s="2">
        <f t="shared" si="1"/>
        <v>53750</v>
      </c>
      <c r="G31" s="2">
        <f t="shared" si="1"/>
        <v>57620</v>
      </c>
      <c r="H31" s="2">
        <f t="shared" si="1"/>
        <v>0</v>
      </c>
      <c r="I31" s="2">
        <f t="shared" si="1"/>
        <v>57620</v>
      </c>
    </row>
    <row r="34" spans="1:10" ht="52.5" customHeight="1">
      <c r="A34" s="25" t="s">
        <v>41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2:6" ht="12.75">
      <c r="B35" s="3"/>
      <c r="E35" s="3"/>
      <c r="F35" s="3"/>
    </row>
    <row r="36" spans="1:10" ht="47.25">
      <c r="A36" s="5" t="s">
        <v>1</v>
      </c>
      <c r="B36" s="5" t="s">
        <v>25</v>
      </c>
      <c r="C36" s="5" t="s">
        <v>33</v>
      </c>
      <c r="D36" s="5" t="s">
        <v>25</v>
      </c>
      <c r="E36" s="5" t="s">
        <v>26</v>
      </c>
      <c r="F36" s="5" t="s">
        <v>33</v>
      </c>
      <c r="G36" s="5" t="s">
        <v>26</v>
      </c>
      <c r="H36" s="5" t="s">
        <v>32</v>
      </c>
      <c r="I36" s="5" t="s">
        <v>33</v>
      </c>
      <c r="J36" s="5" t="s">
        <v>32</v>
      </c>
    </row>
    <row r="37" spans="1:10" ht="15.75">
      <c r="A37" s="2" t="s">
        <v>19</v>
      </c>
      <c r="B37" s="2">
        <v>270543</v>
      </c>
      <c r="C37" s="2"/>
      <c r="D37" s="2">
        <f aca="true" t="shared" si="2" ref="D37:D57">B37+C37</f>
        <v>270543</v>
      </c>
      <c r="E37" s="2">
        <v>251736</v>
      </c>
      <c r="F37" s="2"/>
      <c r="G37" s="2">
        <f aca="true" t="shared" si="3" ref="G37:G57">E37+F37</f>
        <v>251736</v>
      </c>
      <c r="H37" s="2">
        <v>269861</v>
      </c>
      <c r="I37" s="2"/>
      <c r="J37" s="2">
        <f aca="true" t="shared" si="4" ref="J37:J57">H37+I37</f>
        <v>269861</v>
      </c>
    </row>
    <row r="38" spans="1:10" ht="15.75">
      <c r="A38" s="2" t="s">
        <v>21</v>
      </c>
      <c r="B38" s="2"/>
      <c r="C38" s="2">
        <v>88246</v>
      </c>
      <c r="D38" s="2">
        <f t="shared" si="2"/>
        <v>88246</v>
      </c>
      <c r="E38" s="2"/>
      <c r="F38" s="2"/>
      <c r="G38" s="2"/>
      <c r="H38" s="2"/>
      <c r="I38" s="2"/>
      <c r="J38" s="2"/>
    </row>
    <row r="39" spans="1:10" ht="15.75">
      <c r="A39" s="2" t="s">
        <v>2</v>
      </c>
      <c r="B39" s="2"/>
      <c r="C39" s="2">
        <v>13431</v>
      </c>
      <c r="D39" s="2">
        <f t="shared" si="2"/>
        <v>13431</v>
      </c>
      <c r="E39" s="2"/>
      <c r="F39" s="2"/>
      <c r="G39" s="2"/>
      <c r="H39" s="2"/>
      <c r="I39" s="2"/>
      <c r="J39" s="2"/>
    </row>
    <row r="40" spans="1:10" ht="15.75">
      <c r="A40" s="2" t="s">
        <v>3</v>
      </c>
      <c r="B40" s="2">
        <v>32325</v>
      </c>
      <c r="C40" s="2"/>
      <c r="D40" s="2">
        <f t="shared" si="2"/>
        <v>32325</v>
      </c>
      <c r="E40" s="2">
        <v>29858</v>
      </c>
      <c r="F40" s="2"/>
      <c r="G40" s="2">
        <f t="shared" si="3"/>
        <v>29858</v>
      </c>
      <c r="H40" s="2">
        <v>32008</v>
      </c>
      <c r="I40" s="2"/>
      <c r="J40" s="2">
        <f t="shared" si="4"/>
        <v>32008</v>
      </c>
    </row>
    <row r="41" spans="1:10" ht="15.75">
      <c r="A41" s="2" t="s">
        <v>20</v>
      </c>
      <c r="B41" s="2">
        <v>6913</v>
      </c>
      <c r="C41" s="2"/>
      <c r="D41" s="2">
        <f t="shared" si="2"/>
        <v>6913</v>
      </c>
      <c r="E41" s="2">
        <v>6545</v>
      </c>
      <c r="F41" s="2"/>
      <c r="G41" s="2">
        <f t="shared" si="3"/>
        <v>6545</v>
      </c>
      <c r="H41" s="2">
        <v>7016</v>
      </c>
      <c r="I41" s="2"/>
      <c r="J41" s="2">
        <f t="shared" si="4"/>
        <v>7016</v>
      </c>
    </row>
    <row r="42" spans="1:10" ht="15.75">
      <c r="A42" s="2" t="s">
        <v>4</v>
      </c>
      <c r="B42" s="2">
        <v>15196</v>
      </c>
      <c r="C42" s="2"/>
      <c r="D42" s="2">
        <f t="shared" si="2"/>
        <v>15196</v>
      </c>
      <c r="E42" s="2">
        <v>14193</v>
      </c>
      <c r="F42" s="2"/>
      <c r="G42" s="2">
        <f t="shared" si="3"/>
        <v>14193</v>
      </c>
      <c r="H42" s="2">
        <v>15215</v>
      </c>
      <c r="I42" s="2"/>
      <c r="J42" s="2">
        <f t="shared" si="4"/>
        <v>15215</v>
      </c>
    </row>
    <row r="43" spans="1:10" ht="15.75">
      <c r="A43" s="2" t="s">
        <v>5</v>
      </c>
      <c r="B43" s="2">
        <v>24073</v>
      </c>
      <c r="C43" s="2"/>
      <c r="D43" s="2">
        <f t="shared" si="2"/>
        <v>24073</v>
      </c>
      <c r="E43" s="2">
        <v>23702</v>
      </c>
      <c r="F43" s="2"/>
      <c r="G43" s="2">
        <f t="shared" si="3"/>
        <v>23702</v>
      </c>
      <c r="H43" s="2">
        <v>25409</v>
      </c>
      <c r="I43" s="2"/>
      <c r="J43" s="2">
        <f t="shared" si="4"/>
        <v>25409</v>
      </c>
    </row>
    <row r="44" spans="1:10" ht="15.75">
      <c r="A44" s="2" t="s">
        <v>6</v>
      </c>
      <c r="B44" s="2">
        <v>4044</v>
      </c>
      <c r="C44" s="2"/>
      <c r="D44" s="2">
        <f t="shared" si="2"/>
        <v>4044</v>
      </c>
      <c r="E44" s="2">
        <v>3899</v>
      </c>
      <c r="F44" s="2"/>
      <c r="G44" s="2">
        <f t="shared" si="3"/>
        <v>3899</v>
      </c>
      <c r="H44" s="2">
        <v>4180</v>
      </c>
      <c r="I44" s="2"/>
      <c r="J44" s="2">
        <f t="shared" si="4"/>
        <v>4180</v>
      </c>
    </row>
    <row r="45" spans="1:10" ht="15.75">
      <c r="A45" s="2" t="s">
        <v>7</v>
      </c>
      <c r="B45" s="2">
        <v>1312</v>
      </c>
      <c r="C45" s="2"/>
      <c r="D45" s="2">
        <f t="shared" si="2"/>
        <v>1312</v>
      </c>
      <c r="E45" s="2">
        <v>1308</v>
      </c>
      <c r="F45" s="2"/>
      <c r="G45" s="2">
        <f t="shared" si="3"/>
        <v>1308</v>
      </c>
      <c r="H45" s="2">
        <v>1402</v>
      </c>
      <c r="I45" s="2"/>
      <c r="J45" s="2">
        <f t="shared" si="4"/>
        <v>1402</v>
      </c>
    </row>
    <row r="46" spans="1:10" ht="15.75">
      <c r="A46" s="2" t="s">
        <v>8</v>
      </c>
      <c r="B46" s="2">
        <v>7348</v>
      </c>
      <c r="C46" s="2"/>
      <c r="D46" s="2">
        <f t="shared" si="2"/>
        <v>7348</v>
      </c>
      <c r="E46" s="2">
        <v>6781</v>
      </c>
      <c r="F46" s="2"/>
      <c r="G46" s="2">
        <f t="shared" si="3"/>
        <v>6781</v>
      </c>
      <c r="H46" s="2">
        <v>7269</v>
      </c>
      <c r="I46" s="2"/>
      <c r="J46" s="2">
        <f t="shared" si="4"/>
        <v>7269</v>
      </c>
    </row>
    <row r="47" spans="1:10" ht="15.75">
      <c r="A47" s="2" t="s">
        <v>9</v>
      </c>
      <c r="B47" s="2">
        <v>8796</v>
      </c>
      <c r="C47" s="2"/>
      <c r="D47" s="2">
        <f t="shared" si="2"/>
        <v>8796</v>
      </c>
      <c r="E47" s="2">
        <v>8339</v>
      </c>
      <c r="F47" s="2"/>
      <c r="G47" s="2">
        <f t="shared" si="3"/>
        <v>8339</v>
      </c>
      <c r="H47" s="2">
        <v>8939</v>
      </c>
      <c r="I47" s="2"/>
      <c r="J47" s="2">
        <f t="shared" si="4"/>
        <v>8939</v>
      </c>
    </row>
    <row r="48" spans="1:10" ht="15.75">
      <c r="A48" s="2" t="s">
        <v>10</v>
      </c>
      <c r="B48" s="2">
        <v>10844</v>
      </c>
      <c r="C48" s="2"/>
      <c r="D48" s="2">
        <f t="shared" si="2"/>
        <v>10844</v>
      </c>
      <c r="E48" s="2">
        <v>10593</v>
      </c>
      <c r="F48" s="2"/>
      <c r="G48" s="2">
        <f t="shared" si="3"/>
        <v>10593</v>
      </c>
      <c r="H48" s="2">
        <v>11356</v>
      </c>
      <c r="I48" s="2"/>
      <c r="J48" s="2">
        <f t="shared" si="4"/>
        <v>11356</v>
      </c>
    </row>
    <row r="49" spans="1:10" ht="15.75">
      <c r="A49" s="2" t="s">
        <v>11</v>
      </c>
      <c r="B49" s="2">
        <v>1703</v>
      </c>
      <c r="C49" s="2"/>
      <c r="D49" s="2">
        <f t="shared" si="2"/>
        <v>1703</v>
      </c>
      <c r="E49" s="2">
        <v>1694</v>
      </c>
      <c r="F49" s="2"/>
      <c r="G49" s="2">
        <f t="shared" si="3"/>
        <v>1694</v>
      </c>
      <c r="H49" s="2">
        <v>1816</v>
      </c>
      <c r="I49" s="2"/>
      <c r="J49" s="2">
        <f t="shared" si="4"/>
        <v>1816</v>
      </c>
    </row>
    <row r="50" spans="1:10" ht="15.75">
      <c r="A50" s="2" t="s">
        <v>18</v>
      </c>
      <c r="B50" s="2">
        <v>3817</v>
      </c>
      <c r="C50" s="2"/>
      <c r="D50" s="2">
        <f t="shared" si="2"/>
        <v>3817</v>
      </c>
      <c r="E50" s="2">
        <v>3564</v>
      </c>
      <c r="F50" s="2"/>
      <c r="G50" s="2">
        <f t="shared" si="3"/>
        <v>3564</v>
      </c>
      <c r="H50" s="2">
        <v>3821</v>
      </c>
      <c r="I50" s="2"/>
      <c r="J50" s="2">
        <f t="shared" si="4"/>
        <v>3821</v>
      </c>
    </row>
    <row r="51" spans="1:10" ht="15.75">
      <c r="A51" s="2" t="s">
        <v>12</v>
      </c>
      <c r="B51" s="2">
        <v>9803</v>
      </c>
      <c r="C51" s="2"/>
      <c r="D51" s="2">
        <f t="shared" si="2"/>
        <v>9803</v>
      </c>
      <c r="E51" s="2">
        <v>9318</v>
      </c>
      <c r="F51" s="2"/>
      <c r="G51" s="2">
        <f t="shared" si="3"/>
        <v>9318</v>
      </c>
      <c r="H51" s="2">
        <v>9989</v>
      </c>
      <c r="I51" s="2"/>
      <c r="J51" s="2">
        <f t="shared" si="4"/>
        <v>9989</v>
      </c>
    </row>
    <row r="52" spans="1:10" ht="15.75">
      <c r="A52" s="2" t="s">
        <v>13</v>
      </c>
      <c r="B52" s="2">
        <v>9964</v>
      </c>
      <c r="C52" s="2"/>
      <c r="D52" s="2">
        <f t="shared" si="2"/>
        <v>9964</v>
      </c>
      <c r="E52" s="2">
        <v>9671</v>
      </c>
      <c r="F52" s="2"/>
      <c r="G52" s="2">
        <f t="shared" si="3"/>
        <v>9671</v>
      </c>
      <c r="H52" s="2">
        <v>10367</v>
      </c>
      <c r="I52" s="2"/>
      <c r="J52" s="2">
        <f t="shared" si="4"/>
        <v>10367</v>
      </c>
    </row>
    <row r="53" spans="1:10" ht="15.75">
      <c r="A53" s="2" t="s">
        <v>14</v>
      </c>
      <c r="B53" s="2">
        <v>1936</v>
      </c>
      <c r="C53" s="2"/>
      <c r="D53" s="2">
        <f t="shared" si="2"/>
        <v>1936</v>
      </c>
      <c r="E53" s="2">
        <v>1780</v>
      </c>
      <c r="F53" s="2"/>
      <c r="G53" s="2">
        <f t="shared" si="3"/>
        <v>1780</v>
      </c>
      <c r="H53" s="2">
        <v>1908</v>
      </c>
      <c r="I53" s="2"/>
      <c r="J53" s="2">
        <f t="shared" si="4"/>
        <v>1908</v>
      </c>
    </row>
    <row r="54" spans="1:10" ht="15.75">
      <c r="A54" s="2" t="s">
        <v>15</v>
      </c>
      <c r="B54" s="2">
        <v>8366</v>
      </c>
      <c r="C54" s="2"/>
      <c r="D54" s="2">
        <f t="shared" si="2"/>
        <v>8366</v>
      </c>
      <c r="E54" s="2">
        <v>8246</v>
      </c>
      <c r="F54" s="2"/>
      <c r="G54" s="2">
        <f t="shared" si="3"/>
        <v>8246</v>
      </c>
      <c r="H54" s="2">
        <v>8840</v>
      </c>
      <c r="I54" s="2"/>
      <c r="J54" s="2">
        <f t="shared" si="4"/>
        <v>8840</v>
      </c>
    </row>
    <row r="55" spans="1:10" ht="15.75">
      <c r="A55" s="2" t="s">
        <v>16</v>
      </c>
      <c r="B55" s="2">
        <v>3708</v>
      </c>
      <c r="C55" s="2"/>
      <c r="D55" s="2">
        <f t="shared" si="2"/>
        <v>3708</v>
      </c>
      <c r="E55" s="2">
        <v>3584</v>
      </c>
      <c r="F55" s="2"/>
      <c r="G55" s="2">
        <f t="shared" si="3"/>
        <v>3584</v>
      </c>
      <c r="H55" s="2">
        <v>3842</v>
      </c>
      <c r="I55" s="2"/>
      <c r="J55" s="2">
        <f t="shared" si="4"/>
        <v>3842</v>
      </c>
    </row>
    <row r="56" spans="1:10" ht="15.75">
      <c r="A56" s="2" t="s">
        <v>17</v>
      </c>
      <c r="B56" s="2">
        <v>8668</v>
      </c>
      <c r="C56" s="2"/>
      <c r="D56" s="2">
        <f t="shared" si="2"/>
        <v>8668</v>
      </c>
      <c r="E56" s="2">
        <v>8270</v>
      </c>
      <c r="F56" s="2"/>
      <c r="G56" s="2">
        <f t="shared" si="3"/>
        <v>8270</v>
      </c>
      <c r="H56" s="2">
        <v>8865</v>
      </c>
      <c r="I56" s="2"/>
      <c r="J56" s="2">
        <f t="shared" si="4"/>
        <v>8865</v>
      </c>
    </row>
    <row r="57" spans="1:10" ht="15.75">
      <c r="A57" s="2" t="s">
        <v>0</v>
      </c>
      <c r="B57" s="2">
        <f>SUM(B37:B56)</f>
        <v>429359</v>
      </c>
      <c r="C57" s="2">
        <f>SUM(C37:C56)</f>
        <v>101677</v>
      </c>
      <c r="D57" s="2">
        <f t="shared" si="2"/>
        <v>531036</v>
      </c>
      <c r="E57" s="2">
        <f>SUM(E37:E56)</f>
        <v>403081</v>
      </c>
      <c r="F57" s="2">
        <f>SUM(F37:F56)</f>
        <v>0</v>
      </c>
      <c r="G57" s="2">
        <f t="shared" si="3"/>
        <v>403081</v>
      </c>
      <c r="H57" s="2">
        <f>SUM(H37:H56)</f>
        <v>432103</v>
      </c>
      <c r="I57" s="2">
        <f>SUM(I37:I56)</f>
        <v>0</v>
      </c>
      <c r="J57" s="2">
        <f t="shared" si="4"/>
        <v>432103</v>
      </c>
    </row>
    <row r="58" spans="1:6" ht="15.75">
      <c r="A58" s="7"/>
      <c r="B58" s="19"/>
      <c r="C58" s="19"/>
      <c r="D58" s="19"/>
      <c r="E58" s="19"/>
      <c r="F58" s="19"/>
    </row>
    <row r="59" spans="1:6" ht="15.75">
      <c r="A59" s="7"/>
      <c r="B59" s="19"/>
      <c r="C59" s="19"/>
      <c r="D59" s="19"/>
      <c r="E59" s="19"/>
      <c r="F59" s="19"/>
    </row>
    <row r="60" spans="1:10" ht="68.25" customHeight="1">
      <c r="A60" s="25" t="s">
        <v>42</v>
      </c>
      <c r="B60" s="25"/>
      <c r="C60" s="25"/>
      <c r="D60" s="25"/>
      <c r="E60" s="25"/>
      <c r="F60" s="25"/>
      <c r="G60" s="25"/>
      <c r="H60" s="25"/>
      <c r="I60" s="25"/>
      <c r="J60" s="25"/>
    </row>
    <row r="62" spans="1:10" s="13" customFormat="1" ht="47.25">
      <c r="A62" s="5" t="s">
        <v>1</v>
      </c>
      <c r="B62" s="5" t="s">
        <v>25</v>
      </c>
      <c r="C62" s="5" t="s">
        <v>33</v>
      </c>
      <c r="D62" s="5" t="s">
        <v>25</v>
      </c>
      <c r="E62" s="5" t="s">
        <v>26</v>
      </c>
      <c r="F62" s="5" t="s">
        <v>33</v>
      </c>
      <c r="G62" s="5" t="s">
        <v>26</v>
      </c>
      <c r="H62" s="5" t="s">
        <v>32</v>
      </c>
      <c r="I62" s="5" t="s">
        <v>33</v>
      </c>
      <c r="J62" s="5" t="s">
        <v>32</v>
      </c>
    </row>
    <row r="63" spans="1:10" s="13" customFormat="1" ht="15.75">
      <c r="A63" s="2" t="s">
        <v>19</v>
      </c>
      <c r="B63" s="2">
        <v>15282</v>
      </c>
      <c r="C63" s="2"/>
      <c r="D63" s="2">
        <f aca="true" t="shared" si="5" ref="D63:D82">B63+C63</f>
        <v>15282</v>
      </c>
      <c r="E63" s="2">
        <v>16428</v>
      </c>
      <c r="F63" s="2"/>
      <c r="G63" s="2">
        <f aca="true" t="shared" si="6" ref="G63:G82">E63+F63</f>
        <v>16428</v>
      </c>
      <c r="H63" s="2">
        <v>17611</v>
      </c>
      <c r="I63" s="2"/>
      <c r="J63" s="2">
        <f aca="true" t="shared" si="7" ref="J63:J82">H63+I63</f>
        <v>17611</v>
      </c>
    </row>
    <row r="64" spans="1:10" s="13" customFormat="1" ht="15.75">
      <c r="A64" s="2" t="s">
        <v>21</v>
      </c>
      <c r="B64" s="2"/>
      <c r="C64" s="2">
        <v>6603</v>
      </c>
      <c r="D64" s="2">
        <f t="shared" si="5"/>
        <v>6603</v>
      </c>
      <c r="E64" s="2"/>
      <c r="F64" s="2"/>
      <c r="G64" s="2"/>
      <c r="H64" s="2"/>
      <c r="I64" s="2"/>
      <c r="J64" s="2"/>
    </row>
    <row r="65" spans="1:10" s="13" customFormat="1" ht="15.75">
      <c r="A65" s="2" t="s">
        <v>2</v>
      </c>
      <c r="B65" s="2"/>
      <c r="C65" s="2">
        <v>1673</v>
      </c>
      <c r="D65" s="2">
        <f t="shared" si="5"/>
        <v>1673</v>
      </c>
      <c r="E65" s="2"/>
      <c r="F65" s="2"/>
      <c r="G65" s="2"/>
      <c r="H65" s="2"/>
      <c r="I65" s="2"/>
      <c r="J65" s="2"/>
    </row>
    <row r="66" spans="1:10" s="13" customFormat="1" ht="15.75">
      <c r="A66" s="2" t="s">
        <v>3</v>
      </c>
      <c r="B66" s="2">
        <v>3474</v>
      </c>
      <c r="C66" s="2"/>
      <c r="D66" s="2">
        <f t="shared" si="5"/>
        <v>3474</v>
      </c>
      <c r="E66" s="2">
        <v>3735</v>
      </c>
      <c r="F66" s="2"/>
      <c r="G66" s="2">
        <f t="shared" si="6"/>
        <v>3735</v>
      </c>
      <c r="H66" s="2">
        <v>4003</v>
      </c>
      <c r="I66" s="2"/>
      <c r="J66" s="2">
        <f t="shared" si="7"/>
        <v>4003</v>
      </c>
    </row>
    <row r="67" spans="1:10" s="13" customFormat="1" ht="15.75">
      <c r="A67" s="2" t="s">
        <v>20</v>
      </c>
      <c r="B67" s="2">
        <v>1610</v>
      </c>
      <c r="C67" s="2"/>
      <c r="D67" s="2">
        <f t="shared" si="5"/>
        <v>1610</v>
      </c>
      <c r="E67" s="2">
        <v>1732</v>
      </c>
      <c r="F67" s="2"/>
      <c r="G67" s="2">
        <f t="shared" si="6"/>
        <v>1732</v>
      </c>
      <c r="H67" s="2">
        <v>1857</v>
      </c>
      <c r="I67" s="2"/>
      <c r="J67" s="2">
        <f t="shared" si="7"/>
        <v>1857</v>
      </c>
    </row>
    <row r="68" spans="1:10" s="13" customFormat="1" ht="15.75">
      <c r="A68" s="2" t="s">
        <v>4</v>
      </c>
      <c r="B68" s="2">
        <v>1930</v>
      </c>
      <c r="C68" s="2"/>
      <c r="D68" s="2">
        <f t="shared" si="5"/>
        <v>1930</v>
      </c>
      <c r="E68" s="2">
        <v>2075</v>
      </c>
      <c r="F68" s="2"/>
      <c r="G68" s="2">
        <f t="shared" si="6"/>
        <v>2075</v>
      </c>
      <c r="H68" s="2">
        <v>2225</v>
      </c>
      <c r="I68" s="2"/>
      <c r="J68" s="2">
        <f t="shared" si="7"/>
        <v>2225</v>
      </c>
    </row>
    <row r="69" spans="1:10" s="13" customFormat="1" ht="15.75">
      <c r="A69" s="2" t="s">
        <v>5</v>
      </c>
      <c r="B69" s="2">
        <v>1993</v>
      </c>
      <c r="C69" s="2"/>
      <c r="D69" s="2">
        <f t="shared" si="5"/>
        <v>1993</v>
      </c>
      <c r="E69" s="2">
        <v>2143</v>
      </c>
      <c r="F69" s="2"/>
      <c r="G69" s="2">
        <f t="shared" si="6"/>
        <v>2143</v>
      </c>
      <c r="H69" s="2">
        <v>2298</v>
      </c>
      <c r="I69" s="2"/>
      <c r="J69" s="2">
        <f t="shared" si="7"/>
        <v>2298</v>
      </c>
    </row>
    <row r="70" spans="1:10" s="13" customFormat="1" ht="15.75">
      <c r="A70" s="2" t="s">
        <v>6</v>
      </c>
      <c r="B70" s="2">
        <v>834</v>
      </c>
      <c r="C70" s="2"/>
      <c r="D70" s="2">
        <f t="shared" si="5"/>
        <v>834</v>
      </c>
      <c r="E70" s="2">
        <v>896</v>
      </c>
      <c r="F70" s="2"/>
      <c r="G70" s="2">
        <f t="shared" si="6"/>
        <v>896</v>
      </c>
      <c r="H70" s="2">
        <v>962</v>
      </c>
      <c r="I70" s="2"/>
      <c r="J70" s="2">
        <f t="shared" si="7"/>
        <v>962</v>
      </c>
    </row>
    <row r="71" spans="1:10" s="13" customFormat="1" ht="15.75">
      <c r="A71" s="2" t="s">
        <v>7</v>
      </c>
      <c r="B71" s="2">
        <v>999</v>
      </c>
      <c r="C71" s="2"/>
      <c r="D71" s="2">
        <f t="shared" si="5"/>
        <v>999</v>
      </c>
      <c r="E71" s="2">
        <v>1075</v>
      </c>
      <c r="F71" s="2"/>
      <c r="G71" s="2">
        <f t="shared" si="6"/>
        <v>1075</v>
      </c>
      <c r="H71" s="2">
        <v>1153</v>
      </c>
      <c r="I71" s="2"/>
      <c r="J71" s="2">
        <f t="shared" si="7"/>
        <v>1153</v>
      </c>
    </row>
    <row r="72" spans="1:10" s="13" customFormat="1" ht="15.75">
      <c r="A72" s="2" t="s">
        <v>8</v>
      </c>
      <c r="B72" s="2">
        <v>826</v>
      </c>
      <c r="C72" s="2"/>
      <c r="D72" s="2">
        <f t="shared" si="5"/>
        <v>826</v>
      </c>
      <c r="E72" s="2">
        <v>887</v>
      </c>
      <c r="F72" s="2"/>
      <c r="G72" s="2">
        <f t="shared" si="6"/>
        <v>887</v>
      </c>
      <c r="H72" s="2">
        <v>952</v>
      </c>
      <c r="I72" s="2"/>
      <c r="J72" s="2">
        <f t="shared" si="7"/>
        <v>952</v>
      </c>
    </row>
    <row r="73" spans="1:10" s="13" customFormat="1" ht="15.75">
      <c r="A73" s="2" t="s">
        <v>9</v>
      </c>
      <c r="B73" s="2">
        <v>1169</v>
      </c>
      <c r="C73" s="2"/>
      <c r="D73" s="2">
        <f t="shared" si="5"/>
        <v>1169</v>
      </c>
      <c r="E73" s="2">
        <v>1256</v>
      </c>
      <c r="F73" s="2"/>
      <c r="G73" s="2">
        <f t="shared" si="6"/>
        <v>1256</v>
      </c>
      <c r="H73" s="2">
        <v>1346</v>
      </c>
      <c r="I73" s="2"/>
      <c r="J73" s="2">
        <f t="shared" si="7"/>
        <v>1346</v>
      </c>
    </row>
    <row r="74" spans="1:10" s="13" customFormat="1" ht="15.75">
      <c r="A74" s="2" t="s">
        <v>10</v>
      </c>
      <c r="B74" s="2">
        <v>1610</v>
      </c>
      <c r="C74" s="2"/>
      <c r="D74" s="2">
        <f t="shared" si="5"/>
        <v>1610</v>
      </c>
      <c r="E74" s="2">
        <v>1731</v>
      </c>
      <c r="F74" s="2"/>
      <c r="G74" s="2">
        <f t="shared" si="6"/>
        <v>1731</v>
      </c>
      <c r="H74" s="2">
        <v>1855</v>
      </c>
      <c r="I74" s="2"/>
      <c r="J74" s="2">
        <f t="shared" si="7"/>
        <v>1855</v>
      </c>
    </row>
    <row r="75" spans="1:10" s="13" customFormat="1" ht="15.75">
      <c r="A75" s="2" t="s">
        <v>11</v>
      </c>
      <c r="B75" s="2">
        <v>1109</v>
      </c>
      <c r="C75" s="2"/>
      <c r="D75" s="2">
        <f t="shared" si="5"/>
        <v>1109</v>
      </c>
      <c r="E75" s="2">
        <v>1192</v>
      </c>
      <c r="F75" s="2"/>
      <c r="G75" s="2">
        <f t="shared" si="6"/>
        <v>1192</v>
      </c>
      <c r="H75" s="2">
        <v>1278</v>
      </c>
      <c r="I75" s="2"/>
      <c r="J75" s="2">
        <f t="shared" si="7"/>
        <v>1278</v>
      </c>
    </row>
    <row r="76" spans="1:10" s="13" customFormat="1" ht="15.75">
      <c r="A76" s="2" t="s">
        <v>18</v>
      </c>
      <c r="B76" s="2">
        <v>791</v>
      </c>
      <c r="C76" s="2"/>
      <c r="D76" s="2">
        <f t="shared" si="5"/>
        <v>791</v>
      </c>
      <c r="E76" s="2">
        <v>851</v>
      </c>
      <c r="F76" s="2"/>
      <c r="G76" s="2">
        <f t="shared" si="6"/>
        <v>851</v>
      </c>
      <c r="H76" s="2">
        <v>913</v>
      </c>
      <c r="I76" s="2"/>
      <c r="J76" s="2">
        <f t="shared" si="7"/>
        <v>913</v>
      </c>
    </row>
    <row r="77" spans="1:10" s="13" customFormat="1" ht="15.75">
      <c r="A77" s="2" t="s">
        <v>12</v>
      </c>
      <c r="B77" s="2">
        <v>1443</v>
      </c>
      <c r="C77" s="2"/>
      <c r="D77" s="2">
        <f t="shared" si="5"/>
        <v>1443</v>
      </c>
      <c r="E77" s="2">
        <v>1552</v>
      </c>
      <c r="F77" s="2"/>
      <c r="G77" s="2">
        <f t="shared" si="6"/>
        <v>1552</v>
      </c>
      <c r="H77" s="2">
        <v>1663</v>
      </c>
      <c r="I77" s="2"/>
      <c r="J77" s="2">
        <f t="shared" si="7"/>
        <v>1663</v>
      </c>
    </row>
    <row r="78" spans="1:10" s="13" customFormat="1" ht="15.75">
      <c r="A78" s="2" t="s">
        <v>13</v>
      </c>
      <c r="B78" s="2">
        <v>1275</v>
      </c>
      <c r="C78" s="2"/>
      <c r="D78" s="2">
        <f t="shared" si="5"/>
        <v>1275</v>
      </c>
      <c r="E78" s="2">
        <v>1370</v>
      </c>
      <c r="F78" s="2"/>
      <c r="G78" s="2">
        <f t="shared" si="6"/>
        <v>1370</v>
      </c>
      <c r="H78" s="2">
        <v>1468</v>
      </c>
      <c r="I78" s="2"/>
      <c r="J78" s="2">
        <f t="shared" si="7"/>
        <v>1468</v>
      </c>
    </row>
    <row r="79" spans="1:10" s="13" customFormat="1" ht="15.75">
      <c r="A79" s="2" t="s">
        <v>14</v>
      </c>
      <c r="B79" s="2">
        <v>1047</v>
      </c>
      <c r="C79" s="2"/>
      <c r="D79" s="2">
        <f t="shared" si="5"/>
        <v>1047</v>
      </c>
      <c r="E79" s="2">
        <v>1125</v>
      </c>
      <c r="F79" s="2"/>
      <c r="G79" s="2">
        <f t="shared" si="6"/>
        <v>1125</v>
      </c>
      <c r="H79" s="2">
        <v>1206</v>
      </c>
      <c r="I79" s="2"/>
      <c r="J79" s="2">
        <f t="shared" si="7"/>
        <v>1206</v>
      </c>
    </row>
    <row r="80" spans="1:10" s="13" customFormat="1" ht="15.75">
      <c r="A80" s="2" t="s">
        <v>15</v>
      </c>
      <c r="B80" s="2">
        <v>1303</v>
      </c>
      <c r="C80" s="2"/>
      <c r="D80" s="2">
        <f t="shared" si="5"/>
        <v>1303</v>
      </c>
      <c r="E80" s="2">
        <v>1400</v>
      </c>
      <c r="F80" s="2"/>
      <c r="G80" s="2">
        <f t="shared" si="6"/>
        <v>1400</v>
      </c>
      <c r="H80" s="2">
        <v>1501</v>
      </c>
      <c r="I80" s="2"/>
      <c r="J80" s="2">
        <f t="shared" si="7"/>
        <v>1501</v>
      </c>
    </row>
    <row r="81" spans="1:10" s="13" customFormat="1" ht="15.75">
      <c r="A81" s="2" t="s">
        <v>16</v>
      </c>
      <c r="B81" s="2">
        <v>1419</v>
      </c>
      <c r="C81" s="2"/>
      <c r="D81" s="2">
        <f t="shared" si="5"/>
        <v>1419</v>
      </c>
      <c r="E81" s="2">
        <v>1525</v>
      </c>
      <c r="F81" s="2"/>
      <c r="G81" s="2">
        <f t="shared" si="6"/>
        <v>1525</v>
      </c>
      <c r="H81" s="2">
        <v>1635</v>
      </c>
      <c r="I81" s="2"/>
      <c r="J81" s="2">
        <f t="shared" si="7"/>
        <v>1635</v>
      </c>
    </row>
    <row r="82" spans="1:10" s="13" customFormat="1" ht="15.75">
      <c r="A82" s="2" t="s">
        <v>17</v>
      </c>
      <c r="B82" s="2">
        <v>2515</v>
      </c>
      <c r="C82" s="2"/>
      <c r="D82" s="2">
        <f t="shared" si="5"/>
        <v>2515</v>
      </c>
      <c r="E82" s="2">
        <v>2705</v>
      </c>
      <c r="F82" s="2"/>
      <c r="G82" s="2">
        <f t="shared" si="6"/>
        <v>2705</v>
      </c>
      <c r="H82" s="2">
        <v>2899</v>
      </c>
      <c r="I82" s="2"/>
      <c r="J82" s="2">
        <f t="shared" si="7"/>
        <v>2899</v>
      </c>
    </row>
    <row r="83" spans="1:10" s="13" customFormat="1" ht="15.75">
      <c r="A83" s="2" t="s">
        <v>0</v>
      </c>
      <c r="B83" s="2">
        <f>SUM(B63:B82)</f>
        <v>40629</v>
      </c>
      <c r="C83" s="2">
        <f aca="true" t="shared" si="8" ref="C83:J83">SUM(C63:C82)</f>
        <v>8276</v>
      </c>
      <c r="D83" s="2">
        <f t="shared" si="8"/>
        <v>48905</v>
      </c>
      <c r="E83" s="2">
        <f t="shared" si="8"/>
        <v>43678</v>
      </c>
      <c r="F83" s="2">
        <f t="shared" si="8"/>
        <v>0</v>
      </c>
      <c r="G83" s="2">
        <f t="shared" si="8"/>
        <v>43678</v>
      </c>
      <c r="H83" s="2">
        <f t="shared" si="8"/>
        <v>46825</v>
      </c>
      <c r="I83" s="2">
        <f t="shared" si="8"/>
        <v>0</v>
      </c>
      <c r="J83" s="2">
        <f t="shared" si="8"/>
        <v>46825</v>
      </c>
    </row>
    <row r="86" spans="1:7" ht="105.75" customHeight="1">
      <c r="A86" s="25" t="s">
        <v>43</v>
      </c>
      <c r="B86" s="25"/>
      <c r="C86" s="25"/>
      <c r="D86" s="25"/>
      <c r="E86" s="25"/>
      <c r="F86" s="25"/>
      <c r="G86" s="25"/>
    </row>
    <row r="87" ht="12.75">
      <c r="B87" s="3"/>
    </row>
    <row r="88" spans="1:9" ht="47.25">
      <c r="A88" s="5" t="s">
        <v>1</v>
      </c>
      <c r="B88" s="5" t="s">
        <v>25</v>
      </c>
      <c r="C88" s="5" t="s">
        <v>33</v>
      </c>
      <c r="D88" s="5" t="s">
        <v>26</v>
      </c>
      <c r="E88" s="5" t="s">
        <v>33</v>
      </c>
      <c r="F88" s="5" t="s">
        <v>26</v>
      </c>
      <c r="G88" s="5" t="s">
        <v>32</v>
      </c>
      <c r="H88" s="5" t="s">
        <v>33</v>
      </c>
      <c r="I88" s="5" t="s">
        <v>32</v>
      </c>
    </row>
    <row r="89" spans="1:9" ht="15.75">
      <c r="A89" s="2" t="s">
        <v>19</v>
      </c>
      <c r="B89" s="2">
        <v>7740</v>
      </c>
      <c r="C89" s="2">
        <v>-7740</v>
      </c>
      <c r="D89" s="2">
        <v>8321</v>
      </c>
      <c r="E89" s="2"/>
      <c r="F89" s="2">
        <f aca="true" t="shared" si="9" ref="F89:F109">D89+E89</f>
        <v>8321</v>
      </c>
      <c r="G89" s="2">
        <v>8920</v>
      </c>
      <c r="H89" s="2"/>
      <c r="I89" s="2">
        <f aca="true" t="shared" si="10" ref="I89:I109">G89+H89</f>
        <v>8920</v>
      </c>
    </row>
    <row r="90" spans="1:9" ht="15.75">
      <c r="A90" s="2" t="s">
        <v>21</v>
      </c>
      <c r="B90" s="2">
        <v>4010</v>
      </c>
      <c r="C90" s="2">
        <v>-4010</v>
      </c>
      <c r="D90" s="2">
        <v>4311</v>
      </c>
      <c r="E90" s="2"/>
      <c r="F90" s="2">
        <f t="shared" si="9"/>
        <v>4311</v>
      </c>
      <c r="G90" s="2">
        <v>4621</v>
      </c>
      <c r="H90" s="2"/>
      <c r="I90" s="2">
        <f t="shared" si="10"/>
        <v>4621</v>
      </c>
    </row>
    <row r="91" spans="1:9" ht="15.75">
      <c r="A91" s="2" t="s">
        <v>2</v>
      </c>
      <c r="B91" s="2">
        <v>410</v>
      </c>
      <c r="C91" s="2">
        <v>-410</v>
      </c>
      <c r="D91" s="2">
        <v>441</v>
      </c>
      <c r="E91" s="2"/>
      <c r="F91" s="2">
        <f t="shared" si="9"/>
        <v>441</v>
      </c>
      <c r="G91" s="2">
        <v>473</v>
      </c>
      <c r="H91" s="2"/>
      <c r="I91" s="2">
        <f t="shared" si="10"/>
        <v>473</v>
      </c>
    </row>
    <row r="92" spans="1:9" ht="15.75">
      <c r="A92" s="2" t="s">
        <v>3</v>
      </c>
      <c r="B92" s="2">
        <v>796</v>
      </c>
      <c r="C92" s="2">
        <v>-796</v>
      </c>
      <c r="D92" s="2">
        <v>856</v>
      </c>
      <c r="E92" s="2"/>
      <c r="F92" s="2">
        <f t="shared" si="9"/>
        <v>856</v>
      </c>
      <c r="G92" s="2">
        <v>918</v>
      </c>
      <c r="H92" s="2"/>
      <c r="I92" s="2">
        <f t="shared" si="10"/>
        <v>918</v>
      </c>
    </row>
    <row r="93" spans="1:9" ht="15.75">
      <c r="A93" s="2" t="s">
        <v>20</v>
      </c>
      <c r="B93" s="2">
        <v>666</v>
      </c>
      <c r="C93" s="2">
        <v>-666</v>
      </c>
      <c r="D93" s="2">
        <v>716</v>
      </c>
      <c r="E93" s="2"/>
      <c r="F93" s="2">
        <f t="shared" si="9"/>
        <v>716</v>
      </c>
      <c r="G93" s="2">
        <v>768</v>
      </c>
      <c r="H93" s="2"/>
      <c r="I93" s="2">
        <f t="shared" si="10"/>
        <v>768</v>
      </c>
    </row>
    <row r="94" spans="1:9" ht="15.75">
      <c r="A94" s="2" t="s">
        <v>4</v>
      </c>
      <c r="B94" s="2">
        <v>600</v>
      </c>
      <c r="C94" s="2">
        <v>-600</v>
      </c>
      <c r="D94" s="2">
        <v>645</v>
      </c>
      <c r="E94" s="2"/>
      <c r="F94" s="2">
        <f t="shared" si="9"/>
        <v>645</v>
      </c>
      <c r="G94" s="2">
        <v>691</v>
      </c>
      <c r="H94" s="2"/>
      <c r="I94" s="2">
        <f t="shared" si="10"/>
        <v>691</v>
      </c>
    </row>
    <row r="95" spans="1:9" ht="15.75">
      <c r="A95" s="2" t="s">
        <v>5</v>
      </c>
      <c r="B95" s="2">
        <v>795</v>
      </c>
      <c r="C95" s="2">
        <v>-795</v>
      </c>
      <c r="D95" s="2">
        <v>855</v>
      </c>
      <c r="E95" s="2"/>
      <c r="F95" s="2">
        <f t="shared" si="9"/>
        <v>855</v>
      </c>
      <c r="G95" s="2">
        <v>917</v>
      </c>
      <c r="H95" s="2"/>
      <c r="I95" s="2">
        <f t="shared" si="10"/>
        <v>917</v>
      </c>
    </row>
    <row r="96" spans="1:9" ht="15.75">
      <c r="A96" s="2" t="s">
        <v>6</v>
      </c>
      <c r="B96" s="2">
        <v>68</v>
      </c>
      <c r="C96" s="2">
        <v>-68</v>
      </c>
      <c r="D96" s="2">
        <v>73</v>
      </c>
      <c r="E96" s="2"/>
      <c r="F96" s="2">
        <f t="shared" si="9"/>
        <v>73</v>
      </c>
      <c r="G96" s="2">
        <v>78</v>
      </c>
      <c r="H96" s="2"/>
      <c r="I96" s="2">
        <f t="shared" si="10"/>
        <v>78</v>
      </c>
    </row>
    <row r="97" spans="1:9" ht="15.75">
      <c r="A97" s="2" t="s">
        <v>7</v>
      </c>
      <c r="B97" s="2">
        <v>147</v>
      </c>
      <c r="C97" s="2">
        <v>-147</v>
      </c>
      <c r="D97" s="2">
        <v>158</v>
      </c>
      <c r="E97" s="2"/>
      <c r="F97" s="2">
        <f t="shared" si="9"/>
        <v>158</v>
      </c>
      <c r="G97" s="2">
        <v>169</v>
      </c>
      <c r="H97" s="2"/>
      <c r="I97" s="2">
        <f t="shared" si="10"/>
        <v>169</v>
      </c>
    </row>
    <row r="98" spans="1:9" ht="15.75">
      <c r="A98" s="2" t="s">
        <v>8</v>
      </c>
      <c r="B98" s="2">
        <v>89</v>
      </c>
      <c r="C98" s="2">
        <v>-89</v>
      </c>
      <c r="D98" s="2">
        <v>96</v>
      </c>
      <c r="E98" s="2"/>
      <c r="F98" s="2">
        <f t="shared" si="9"/>
        <v>96</v>
      </c>
      <c r="G98" s="2">
        <v>103</v>
      </c>
      <c r="H98" s="2"/>
      <c r="I98" s="2">
        <f t="shared" si="10"/>
        <v>103</v>
      </c>
    </row>
    <row r="99" spans="1:9" ht="15.75">
      <c r="A99" s="2" t="s">
        <v>9</v>
      </c>
      <c r="B99" s="2">
        <v>294</v>
      </c>
      <c r="C99" s="2">
        <v>-294</v>
      </c>
      <c r="D99" s="2">
        <v>316</v>
      </c>
      <c r="E99" s="2"/>
      <c r="F99" s="2">
        <f t="shared" si="9"/>
        <v>316</v>
      </c>
      <c r="G99" s="2">
        <v>339</v>
      </c>
      <c r="H99" s="2"/>
      <c r="I99" s="2">
        <f t="shared" si="10"/>
        <v>339</v>
      </c>
    </row>
    <row r="100" spans="1:9" ht="15.75">
      <c r="A100" s="2" t="s">
        <v>10</v>
      </c>
      <c r="B100" s="2">
        <v>358</v>
      </c>
      <c r="C100" s="2">
        <v>-358</v>
      </c>
      <c r="D100" s="2">
        <v>385</v>
      </c>
      <c r="E100" s="2"/>
      <c r="F100" s="2">
        <f t="shared" si="9"/>
        <v>385</v>
      </c>
      <c r="G100" s="2">
        <v>413</v>
      </c>
      <c r="H100" s="2"/>
      <c r="I100" s="2">
        <f t="shared" si="10"/>
        <v>413</v>
      </c>
    </row>
    <row r="101" spans="1:9" ht="15.75">
      <c r="A101" s="2" t="s">
        <v>11</v>
      </c>
      <c r="B101" s="2">
        <v>269</v>
      </c>
      <c r="C101" s="2">
        <v>-269</v>
      </c>
      <c r="D101" s="2">
        <v>289</v>
      </c>
      <c r="E101" s="2"/>
      <c r="F101" s="2">
        <f t="shared" si="9"/>
        <v>289</v>
      </c>
      <c r="G101" s="2">
        <v>310</v>
      </c>
      <c r="H101" s="2"/>
      <c r="I101" s="2">
        <f t="shared" si="10"/>
        <v>310</v>
      </c>
    </row>
    <row r="102" spans="1:9" ht="15.75">
      <c r="A102" s="2" t="s">
        <v>18</v>
      </c>
      <c r="B102" s="2">
        <v>118</v>
      </c>
      <c r="C102" s="2">
        <v>-118</v>
      </c>
      <c r="D102" s="2">
        <v>127</v>
      </c>
      <c r="E102" s="2"/>
      <c r="F102" s="2">
        <f t="shared" si="9"/>
        <v>127</v>
      </c>
      <c r="G102" s="2">
        <v>136</v>
      </c>
      <c r="H102" s="2"/>
      <c r="I102" s="2">
        <f t="shared" si="10"/>
        <v>136</v>
      </c>
    </row>
    <row r="103" spans="1:9" ht="15.75">
      <c r="A103" s="2" t="s">
        <v>12</v>
      </c>
      <c r="B103" s="2">
        <v>183</v>
      </c>
      <c r="C103" s="2">
        <v>-183</v>
      </c>
      <c r="D103" s="2">
        <v>197</v>
      </c>
      <c r="E103" s="2"/>
      <c r="F103" s="2">
        <f t="shared" si="9"/>
        <v>197</v>
      </c>
      <c r="G103" s="2">
        <v>211</v>
      </c>
      <c r="H103" s="2"/>
      <c r="I103" s="2">
        <f t="shared" si="10"/>
        <v>211</v>
      </c>
    </row>
    <row r="104" spans="1:9" ht="15.75">
      <c r="A104" s="2" t="s">
        <v>13</v>
      </c>
      <c r="B104" s="2">
        <v>238</v>
      </c>
      <c r="C104" s="2">
        <v>-238</v>
      </c>
      <c r="D104" s="2">
        <v>256</v>
      </c>
      <c r="E104" s="2"/>
      <c r="F104" s="2">
        <f t="shared" si="9"/>
        <v>256</v>
      </c>
      <c r="G104" s="2">
        <v>274</v>
      </c>
      <c r="H104" s="2"/>
      <c r="I104" s="2">
        <f t="shared" si="10"/>
        <v>274</v>
      </c>
    </row>
    <row r="105" spans="1:9" ht="15.75">
      <c r="A105" s="2" t="s">
        <v>14</v>
      </c>
      <c r="B105" s="2">
        <v>220</v>
      </c>
      <c r="C105" s="2">
        <v>-220</v>
      </c>
      <c r="D105" s="2">
        <v>237</v>
      </c>
      <c r="E105" s="2"/>
      <c r="F105" s="2">
        <f t="shared" si="9"/>
        <v>237</v>
      </c>
      <c r="G105" s="2">
        <v>254</v>
      </c>
      <c r="H105" s="2"/>
      <c r="I105" s="2">
        <f t="shared" si="10"/>
        <v>254</v>
      </c>
    </row>
    <row r="106" spans="1:9" ht="15.75">
      <c r="A106" s="2" t="s">
        <v>15</v>
      </c>
      <c r="B106" s="2">
        <v>190</v>
      </c>
      <c r="C106" s="2">
        <v>-190</v>
      </c>
      <c r="D106" s="2">
        <v>204</v>
      </c>
      <c r="E106" s="2"/>
      <c r="F106" s="2">
        <f t="shared" si="9"/>
        <v>204</v>
      </c>
      <c r="G106" s="2">
        <v>219</v>
      </c>
      <c r="H106" s="2"/>
      <c r="I106" s="2">
        <f t="shared" si="10"/>
        <v>219</v>
      </c>
    </row>
    <row r="107" spans="1:9" ht="15.75">
      <c r="A107" s="2" t="s">
        <v>16</v>
      </c>
      <c r="B107" s="2">
        <v>240</v>
      </c>
      <c r="C107" s="2">
        <v>-240</v>
      </c>
      <c r="D107" s="2">
        <v>258</v>
      </c>
      <c r="E107" s="2"/>
      <c r="F107" s="2">
        <f t="shared" si="9"/>
        <v>258</v>
      </c>
      <c r="G107" s="2">
        <v>277</v>
      </c>
      <c r="H107" s="2"/>
      <c r="I107" s="2">
        <f t="shared" si="10"/>
        <v>277</v>
      </c>
    </row>
    <row r="108" spans="1:9" ht="15.75">
      <c r="A108" s="2" t="s">
        <v>17</v>
      </c>
      <c r="B108" s="2">
        <v>569</v>
      </c>
      <c r="C108" s="2">
        <v>-569</v>
      </c>
      <c r="D108" s="2">
        <v>612</v>
      </c>
      <c r="E108" s="2"/>
      <c r="F108" s="2">
        <f t="shared" si="9"/>
        <v>612</v>
      </c>
      <c r="G108" s="2">
        <v>656</v>
      </c>
      <c r="H108" s="2"/>
      <c r="I108" s="2">
        <f t="shared" si="10"/>
        <v>656</v>
      </c>
    </row>
    <row r="109" spans="1:9" ht="15.75">
      <c r="A109" s="2" t="s">
        <v>0</v>
      </c>
      <c r="B109" s="2">
        <f>SUM(B89:B108)</f>
        <v>18000</v>
      </c>
      <c r="C109" s="2">
        <f>SUM(C89:C108)</f>
        <v>-18000</v>
      </c>
      <c r="D109" s="2">
        <f>SUM(D89:D108)</f>
        <v>19353</v>
      </c>
      <c r="E109" s="2">
        <f>SUM(E89:E108)</f>
        <v>0</v>
      </c>
      <c r="F109" s="2">
        <f t="shared" si="9"/>
        <v>19353</v>
      </c>
      <c r="G109" s="2">
        <f>SUM(G89:G108)</f>
        <v>20747</v>
      </c>
      <c r="H109" s="2">
        <f>SUM(H89:H108)</f>
        <v>0</v>
      </c>
      <c r="I109" s="2">
        <f t="shared" si="10"/>
        <v>20747</v>
      </c>
    </row>
    <row r="113" spans="1:7" ht="79.5" customHeight="1">
      <c r="A113" s="25" t="s">
        <v>44</v>
      </c>
      <c r="B113" s="25"/>
      <c r="C113" s="25"/>
      <c r="D113" s="25"/>
      <c r="E113" s="25"/>
      <c r="F113" s="25"/>
      <c r="G113" s="25"/>
    </row>
    <row r="114" ht="19.5" customHeight="1"/>
    <row r="115" spans="1:9" ht="47.25">
      <c r="A115" s="5" t="s">
        <v>1</v>
      </c>
      <c r="B115" s="5" t="s">
        <v>25</v>
      </c>
      <c r="C115" s="5" t="s">
        <v>33</v>
      </c>
      <c r="D115" s="5" t="s">
        <v>26</v>
      </c>
      <c r="E115" s="5" t="s">
        <v>33</v>
      </c>
      <c r="F115" s="5" t="s">
        <v>26</v>
      </c>
      <c r="G115" s="5" t="s">
        <v>32</v>
      </c>
      <c r="H115" s="5" t="s">
        <v>33</v>
      </c>
      <c r="I115" s="5" t="s">
        <v>32</v>
      </c>
    </row>
    <row r="116" spans="1:9" ht="15.75">
      <c r="A116" s="2" t="s">
        <v>19</v>
      </c>
      <c r="B116" s="2">
        <v>3800</v>
      </c>
      <c r="C116" s="2">
        <v>-3800</v>
      </c>
      <c r="D116" s="2">
        <v>4085</v>
      </c>
      <c r="E116" s="2"/>
      <c r="F116" s="2">
        <f aca="true" t="shared" si="11" ref="F116:F135">D116+E116</f>
        <v>4085</v>
      </c>
      <c r="G116" s="2">
        <v>4379</v>
      </c>
      <c r="H116" s="2"/>
      <c r="I116" s="2">
        <f aca="true" t="shared" si="12" ref="I116:I135">G116+H116</f>
        <v>4379</v>
      </c>
    </row>
    <row r="117" spans="1:9" ht="15.75">
      <c r="A117" s="2" t="s">
        <v>21</v>
      </c>
      <c r="B117" s="2">
        <v>1000</v>
      </c>
      <c r="C117" s="2">
        <v>-1000</v>
      </c>
      <c r="D117" s="2">
        <v>1075</v>
      </c>
      <c r="E117" s="2"/>
      <c r="F117" s="2">
        <f t="shared" si="11"/>
        <v>1075</v>
      </c>
      <c r="G117" s="2">
        <v>1152</v>
      </c>
      <c r="H117" s="2"/>
      <c r="I117" s="2">
        <f t="shared" si="12"/>
        <v>1152</v>
      </c>
    </row>
    <row r="118" spans="1:9" ht="15.75">
      <c r="A118" s="2" t="s">
        <v>2</v>
      </c>
      <c r="B118" s="2">
        <v>600</v>
      </c>
      <c r="C118" s="2">
        <v>-600</v>
      </c>
      <c r="D118" s="2">
        <v>645</v>
      </c>
      <c r="E118" s="2"/>
      <c r="F118" s="2">
        <f t="shared" si="11"/>
        <v>645</v>
      </c>
      <c r="G118" s="2">
        <v>691</v>
      </c>
      <c r="H118" s="2"/>
      <c r="I118" s="2">
        <f t="shared" si="12"/>
        <v>691</v>
      </c>
    </row>
    <row r="119" spans="1:9" ht="15.75">
      <c r="A119" s="2" t="s">
        <v>3</v>
      </c>
      <c r="B119" s="2">
        <v>1000</v>
      </c>
      <c r="C119" s="2">
        <v>-1000</v>
      </c>
      <c r="D119" s="2">
        <v>1075</v>
      </c>
      <c r="E119" s="2"/>
      <c r="F119" s="2">
        <f t="shared" si="11"/>
        <v>1075</v>
      </c>
      <c r="G119" s="2">
        <v>1152</v>
      </c>
      <c r="H119" s="2"/>
      <c r="I119" s="2">
        <f t="shared" si="12"/>
        <v>1152</v>
      </c>
    </row>
    <row r="120" spans="1:9" ht="15.75">
      <c r="A120" s="2" t="s">
        <v>20</v>
      </c>
      <c r="B120" s="2">
        <v>600</v>
      </c>
      <c r="C120" s="2">
        <v>-600</v>
      </c>
      <c r="D120" s="2">
        <v>645</v>
      </c>
      <c r="E120" s="2"/>
      <c r="F120" s="2">
        <f t="shared" si="11"/>
        <v>645</v>
      </c>
      <c r="G120" s="2">
        <v>691</v>
      </c>
      <c r="H120" s="2"/>
      <c r="I120" s="2">
        <f t="shared" si="12"/>
        <v>691</v>
      </c>
    </row>
    <row r="121" spans="1:9" ht="15.75">
      <c r="A121" s="2" t="s">
        <v>4</v>
      </c>
      <c r="B121" s="2">
        <v>550</v>
      </c>
      <c r="C121" s="2">
        <v>-550</v>
      </c>
      <c r="D121" s="2">
        <v>592</v>
      </c>
      <c r="E121" s="2"/>
      <c r="F121" s="2">
        <f t="shared" si="11"/>
        <v>592</v>
      </c>
      <c r="G121" s="2">
        <v>635</v>
      </c>
      <c r="H121" s="2"/>
      <c r="I121" s="2">
        <f t="shared" si="12"/>
        <v>635</v>
      </c>
    </row>
    <row r="122" spans="1:9" ht="15.75">
      <c r="A122" s="2" t="s">
        <v>5</v>
      </c>
      <c r="B122" s="2">
        <v>500</v>
      </c>
      <c r="C122" s="2">
        <v>-500</v>
      </c>
      <c r="D122" s="2">
        <v>538</v>
      </c>
      <c r="E122" s="2"/>
      <c r="F122" s="2">
        <f t="shared" si="11"/>
        <v>538</v>
      </c>
      <c r="G122" s="2">
        <v>577</v>
      </c>
      <c r="H122" s="2"/>
      <c r="I122" s="2">
        <f t="shared" si="12"/>
        <v>577</v>
      </c>
    </row>
    <row r="123" spans="1:9" ht="15.75">
      <c r="A123" s="2" t="s">
        <v>6</v>
      </c>
      <c r="B123" s="2">
        <v>100</v>
      </c>
      <c r="C123" s="2">
        <v>-100</v>
      </c>
      <c r="D123" s="2">
        <v>108</v>
      </c>
      <c r="E123" s="2"/>
      <c r="F123" s="2">
        <f t="shared" si="11"/>
        <v>108</v>
      </c>
      <c r="G123" s="2">
        <v>116</v>
      </c>
      <c r="H123" s="2"/>
      <c r="I123" s="2">
        <f t="shared" si="12"/>
        <v>116</v>
      </c>
    </row>
    <row r="124" spans="1:9" ht="15.75">
      <c r="A124" s="2" t="s">
        <v>7</v>
      </c>
      <c r="B124" s="2">
        <v>150</v>
      </c>
      <c r="C124" s="2">
        <v>-150</v>
      </c>
      <c r="D124" s="2">
        <v>162</v>
      </c>
      <c r="E124" s="2"/>
      <c r="F124" s="2">
        <f t="shared" si="11"/>
        <v>162</v>
      </c>
      <c r="G124" s="2">
        <v>174</v>
      </c>
      <c r="H124" s="2"/>
      <c r="I124" s="2">
        <f t="shared" si="12"/>
        <v>174</v>
      </c>
    </row>
    <row r="125" spans="1:9" ht="15.75">
      <c r="A125" s="2" t="s">
        <v>8</v>
      </c>
      <c r="B125" s="2">
        <v>200</v>
      </c>
      <c r="C125" s="2">
        <v>-200</v>
      </c>
      <c r="D125" s="2">
        <v>215</v>
      </c>
      <c r="E125" s="2"/>
      <c r="F125" s="2">
        <f t="shared" si="11"/>
        <v>215</v>
      </c>
      <c r="G125" s="2">
        <v>231</v>
      </c>
      <c r="H125" s="2"/>
      <c r="I125" s="2">
        <f t="shared" si="12"/>
        <v>231</v>
      </c>
    </row>
    <row r="126" spans="1:9" ht="15.75">
      <c r="A126" s="2" t="s">
        <v>9</v>
      </c>
      <c r="B126" s="2">
        <v>350</v>
      </c>
      <c r="C126" s="2">
        <v>-350</v>
      </c>
      <c r="D126" s="2">
        <v>376</v>
      </c>
      <c r="E126" s="2"/>
      <c r="F126" s="2">
        <f t="shared" si="11"/>
        <v>376</v>
      </c>
      <c r="G126" s="2">
        <v>403</v>
      </c>
      <c r="H126" s="2"/>
      <c r="I126" s="2">
        <f t="shared" si="12"/>
        <v>403</v>
      </c>
    </row>
    <row r="127" spans="1:9" ht="15.75">
      <c r="A127" s="2" t="s">
        <v>10</v>
      </c>
      <c r="B127" s="2">
        <v>400</v>
      </c>
      <c r="C127" s="2">
        <v>-400</v>
      </c>
      <c r="D127" s="2">
        <v>430</v>
      </c>
      <c r="E127" s="2"/>
      <c r="F127" s="2">
        <f t="shared" si="11"/>
        <v>430</v>
      </c>
      <c r="G127" s="2">
        <v>461</v>
      </c>
      <c r="H127" s="2"/>
      <c r="I127" s="2">
        <f t="shared" si="12"/>
        <v>461</v>
      </c>
    </row>
    <row r="128" spans="1:9" ht="15.75">
      <c r="A128" s="2" t="s">
        <v>11</v>
      </c>
      <c r="B128" s="2">
        <v>400</v>
      </c>
      <c r="C128" s="2">
        <v>-400</v>
      </c>
      <c r="D128" s="2">
        <v>430</v>
      </c>
      <c r="E128" s="2"/>
      <c r="F128" s="2">
        <f t="shared" si="11"/>
        <v>430</v>
      </c>
      <c r="G128" s="2">
        <v>461</v>
      </c>
      <c r="H128" s="2"/>
      <c r="I128" s="2">
        <f t="shared" si="12"/>
        <v>461</v>
      </c>
    </row>
    <row r="129" spans="1:9" ht="15.75">
      <c r="A129" s="2" t="s">
        <v>18</v>
      </c>
      <c r="B129" s="2">
        <v>150</v>
      </c>
      <c r="C129" s="2">
        <v>-150</v>
      </c>
      <c r="D129" s="2">
        <v>157</v>
      </c>
      <c r="E129" s="2"/>
      <c r="F129" s="2">
        <f t="shared" si="11"/>
        <v>157</v>
      </c>
      <c r="G129" s="2">
        <v>168</v>
      </c>
      <c r="H129" s="2"/>
      <c r="I129" s="2">
        <f t="shared" si="12"/>
        <v>168</v>
      </c>
    </row>
    <row r="130" spans="1:9" ht="15.75">
      <c r="A130" s="2" t="s">
        <v>12</v>
      </c>
      <c r="B130" s="2">
        <v>400</v>
      </c>
      <c r="C130" s="2">
        <v>-400</v>
      </c>
      <c r="D130" s="2">
        <v>430</v>
      </c>
      <c r="E130" s="2"/>
      <c r="F130" s="2">
        <f t="shared" si="11"/>
        <v>430</v>
      </c>
      <c r="G130" s="2">
        <v>461</v>
      </c>
      <c r="H130" s="2"/>
      <c r="I130" s="2">
        <f t="shared" si="12"/>
        <v>461</v>
      </c>
    </row>
    <row r="131" spans="1:9" ht="15.75">
      <c r="A131" s="2" t="s">
        <v>13</v>
      </c>
      <c r="B131" s="2">
        <v>200</v>
      </c>
      <c r="C131" s="2">
        <v>-200</v>
      </c>
      <c r="D131" s="2">
        <v>215</v>
      </c>
      <c r="E131" s="2"/>
      <c r="F131" s="2">
        <f t="shared" si="11"/>
        <v>215</v>
      </c>
      <c r="G131" s="2">
        <v>231</v>
      </c>
      <c r="H131" s="2"/>
      <c r="I131" s="2">
        <f t="shared" si="12"/>
        <v>231</v>
      </c>
    </row>
    <row r="132" spans="1:9" ht="15.75">
      <c r="A132" s="2" t="s">
        <v>14</v>
      </c>
      <c r="B132" s="2">
        <v>200</v>
      </c>
      <c r="C132" s="2">
        <v>-200</v>
      </c>
      <c r="D132" s="2">
        <v>215</v>
      </c>
      <c r="E132" s="2"/>
      <c r="F132" s="2">
        <f t="shared" si="11"/>
        <v>215</v>
      </c>
      <c r="G132" s="2">
        <v>231</v>
      </c>
      <c r="H132" s="2"/>
      <c r="I132" s="2">
        <f t="shared" si="12"/>
        <v>231</v>
      </c>
    </row>
    <row r="133" spans="1:9" ht="15.75">
      <c r="A133" s="2" t="s">
        <v>15</v>
      </c>
      <c r="B133" s="2">
        <v>300</v>
      </c>
      <c r="C133" s="2">
        <v>-300</v>
      </c>
      <c r="D133" s="2">
        <v>323</v>
      </c>
      <c r="E133" s="2"/>
      <c r="F133" s="2">
        <f t="shared" si="11"/>
        <v>323</v>
      </c>
      <c r="G133" s="2">
        <v>346</v>
      </c>
      <c r="H133" s="2"/>
      <c r="I133" s="2">
        <f t="shared" si="12"/>
        <v>346</v>
      </c>
    </row>
    <row r="134" spans="1:9" ht="15.75">
      <c r="A134" s="2" t="s">
        <v>16</v>
      </c>
      <c r="B134" s="2">
        <v>550</v>
      </c>
      <c r="C134" s="2">
        <v>-550</v>
      </c>
      <c r="D134" s="2">
        <v>592</v>
      </c>
      <c r="E134" s="2"/>
      <c r="F134" s="2">
        <f t="shared" si="11"/>
        <v>592</v>
      </c>
      <c r="G134" s="2">
        <v>635</v>
      </c>
      <c r="H134" s="2"/>
      <c r="I134" s="2">
        <f t="shared" si="12"/>
        <v>635</v>
      </c>
    </row>
    <row r="135" spans="1:9" ht="15.75">
      <c r="A135" s="2" t="s">
        <v>17</v>
      </c>
      <c r="B135" s="2">
        <v>550</v>
      </c>
      <c r="C135" s="2">
        <v>-550</v>
      </c>
      <c r="D135" s="2">
        <v>592</v>
      </c>
      <c r="E135" s="2"/>
      <c r="F135" s="2">
        <f t="shared" si="11"/>
        <v>592</v>
      </c>
      <c r="G135" s="2">
        <v>635</v>
      </c>
      <c r="H135" s="2"/>
      <c r="I135" s="2">
        <f t="shared" si="12"/>
        <v>635</v>
      </c>
    </row>
    <row r="136" spans="1:9" ht="15.75">
      <c r="A136" s="2" t="s">
        <v>0</v>
      </c>
      <c r="B136" s="2">
        <f>SUM(B116:B135)</f>
        <v>12000</v>
      </c>
      <c r="C136" s="2">
        <f aca="true" t="shared" si="13" ref="C136:I136">SUM(C116:C135)</f>
        <v>-12000</v>
      </c>
      <c r="D136" s="2">
        <f t="shared" si="13"/>
        <v>12900</v>
      </c>
      <c r="E136" s="2">
        <f t="shared" si="13"/>
        <v>0</v>
      </c>
      <c r="F136" s="2">
        <f t="shared" si="13"/>
        <v>12900</v>
      </c>
      <c r="G136" s="2">
        <f t="shared" si="13"/>
        <v>13830</v>
      </c>
      <c r="H136" s="2">
        <f t="shared" si="13"/>
        <v>0</v>
      </c>
      <c r="I136" s="2">
        <f t="shared" si="13"/>
        <v>13830</v>
      </c>
    </row>
    <row r="139" spans="1:10" ht="74.25" customHeight="1">
      <c r="A139" s="25" t="s">
        <v>36</v>
      </c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2:6" ht="12.75">
      <c r="B140" s="3"/>
      <c r="E140" s="3"/>
      <c r="F140" s="3"/>
    </row>
    <row r="141" spans="1:10" ht="47.25">
      <c r="A141" s="5" t="s">
        <v>1</v>
      </c>
      <c r="B141" s="5" t="s">
        <v>25</v>
      </c>
      <c r="C141" s="5" t="s">
        <v>33</v>
      </c>
      <c r="D141" s="5" t="s">
        <v>25</v>
      </c>
      <c r="E141" s="5" t="s">
        <v>26</v>
      </c>
      <c r="F141" s="5" t="s">
        <v>33</v>
      </c>
      <c r="G141" s="5" t="s">
        <v>26</v>
      </c>
      <c r="H141" s="5" t="s">
        <v>32</v>
      </c>
      <c r="I141" s="5" t="s">
        <v>33</v>
      </c>
      <c r="J141" s="5" t="s">
        <v>32</v>
      </c>
    </row>
    <row r="142" spans="1:10" ht="15.75">
      <c r="A142" s="2" t="s">
        <v>19</v>
      </c>
      <c r="B142" s="2">
        <v>393778</v>
      </c>
      <c r="C142" s="2"/>
      <c r="D142" s="2">
        <f aca="true" t="shared" si="14" ref="D142:D161">B142+C142</f>
        <v>393778</v>
      </c>
      <c r="E142" s="2">
        <v>494878</v>
      </c>
      <c r="F142" s="2"/>
      <c r="G142" s="2">
        <f aca="true" t="shared" si="15" ref="G142:G161">E142+F142</f>
        <v>494878</v>
      </c>
      <c r="H142" s="2">
        <v>606720</v>
      </c>
      <c r="I142" s="2"/>
      <c r="J142" s="2">
        <f aca="true" t="shared" si="16" ref="J142:J161">H142+I142</f>
        <v>606720</v>
      </c>
    </row>
    <row r="143" spans="1:10" ht="15.75">
      <c r="A143" s="2" t="s">
        <v>21</v>
      </c>
      <c r="B143" s="2">
        <v>155141</v>
      </c>
      <c r="C143" s="2"/>
      <c r="D143" s="2">
        <f t="shared" si="14"/>
        <v>155141</v>
      </c>
      <c r="E143" s="2">
        <v>189600</v>
      </c>
      <c r="F143" s="2"/>
      <c r="G143" s="2">
        <f t="shared" si="15"/>
        <v>189600</v>
      </c>
      <c r="H143" s="2">
        <v>231880</v>
      </c>
      <c r="I143" s="2"/>
      <c r="J143" s="2">
        <f t="shared" si="16"/>
        <v>231880</v>
      </c>
    </row>
    <row r="144" spans="1:10" ht="15.75">
      <c r="A144" s="2" t="s">
        <v>2</v>
      </c>
      <c r="B144" s="2">
        <v>9013</v>
      </c>
      <c r="C144" s="2"/>
      <c r="D144" s="2">
        <f t="shared" si="14"/>
        <v>9013</v>
      </c>
      <c r="E144" s="2">
        <v>12595</v>
      </c>
      <c r="F144" s="2"/>
      <c r="G144" s="2">
        <f t="shared" si="15"/>
        <v>12595</v>
      </c>
      <c r="H144" s="2">
        <v>17368</v>
      </c>
      <c r="I144" s="2"/>
      <c r="J144" s="2">
        <f t="shared" si="16"/>
        <v>17368</v>
      </c>
    </row>
    <row r="145" spans="1:10" ht="15.75">
      <c r="A145" s="2" t="s">
        <v>3</v>
      </c>
      <c r="B145" s="2">
        <v>36944</v>
      </c>
      <c r="C145" s="2"/>
      <c r="D145" s="2">
        <f t="shared" si="14"/>
        <v>36944</v>
      </c>
      <c r="E145" s="2">
        <v>48697</v>
      </c>
      <c r="F145" s="2"/>
      <c r="G145" s="2">
        <f t="shared" si="15"/>
        <v>48697</v>
      </c>
      <c r="H145" s="2">
        <v>64280</v>
      </c>
      <c r="I145" s="2"/>
      <c r="J145" s="2">
        <f t="shared" si="16"/>
        <v>64280</v>
      </c>
    </row>
    <row r="146" spans="1:10" ht="15.75" hidden="1">
      <c r="A146" s="2" t="s">
        <v>20</v>
      </c>
      <c r="B146" s="2">
        <v>0</v>
      </c>
      <c r="C146" s="2"/>
      <c r="D146" s="2">
        <f t="shared" si="14"/>
        <v>0</v>
      </c>
      <c r="E146" s="2"/>
      <c r="F146" s="2"/>
      <c r="G146" s="2">
        <f t="shared" si="15"/>
        <v>0</v>
      </c>
      <c r="H146" s="2"/>
      <c r="I146" s="2"/>
      <c r="J146" s="2">
        <f t="shared" si="16"/>
        <v>0</v>
      </c>
    </row>
    <row r="147" spans="1:10" ht="15.75">
      <c r="A147" s="2" t="s">
        <v>4</v>
      </c>
      <c r="B147" s="2">
        <v>23562</v>
      </c>
      <c r="C147" s="2"/>
      <c r="D147" s="2">
        <f t="shared" si="14"/>
        <v>23562</v>
      </c>
      <c r="E147" s="2">
        <v>30975</v>
      </c>
      <c r="F147" s="2"/>
      <c r="G147" s="2">
        <f t="shared" si="15"/>
        <v>30975</v>
      </c>
      <c r="H147" s="2">
        <v>41105</v>
      </c>
      <c r="I147" s="2"/>
      <c r="J147" s="2">
        <f t="shared" si="16"/>
        <v>41105</v>
      </c>
    </row>
    <row r="148" spans="1:10" ht="15.75">
      <c r="A148" s="2" t="s">
        <v>5</v>
      </c>
      <c r="B148" s="2">
        <v>28138</v>
      </c>
      <c r="C148" s="2"/>
      <c r="D148" s="2">
        <f t="shared" si="14"/>
        <v>28138</v>
      </c>
      <c r="E148" s="2">
        <v>36914</v>
      </c>
      <c r="F148" s="2"/>
      <c r="G148" s="2">
        <f t="shared" si="15"/>
        <v>36914</v>
      </c>
      <c r="H148" s="2">
        <v>49317</v>
      </c>
      <c r="I148" s="2"/>
      <c r="J148" s="2">
        <f t="shared" si="16"/>
        <v>49317</v>
      </c>
    </row>
    <row r="149" spans="1:10" ht="15.75">
      <c r="A149" s="2" t="s">
        <v>6</v>
      </c>
      <c r="B149" s="2">
        <v>3865</v>
      </c>
      <c r="C149" s="2"/>
      <c r="D149" s="2">
        <f t="shared" si="14"/>
        <v>3865</v>
      </c>
      <c r="E149" s="2">
        <v>5154</v>
      </c>
      <c r="F149" s="2"/>
      <c r="G149" s="2">
        <f t="shared" si="15"/>
        <v>5154</v>
      </c>
      <c r="H149" s="2">
        <v>6680</v>
      </c>
      <c r="I149" s="2"/>
      <c r="J149" s="2">
        <f t="shared" si="16"/>
        <v>6680</v>
      </c>
    </row>
    <row r="150" spans="1:10" ht="15.75">
      <c r="A150" s="2" t="s">
        <v>7</v>
      </c>
      <c r="B150" s="2">
        <v>6710</v>
      </c>
      <c r="C150" s="2"/>
      <c r="D150" s="2">
        <f t="shared" si="14"/>
        <v>6710</v>
      </c>
      <c r="E150" s="2">
        <v>9008</v>
      </c>
      <c r="F150" s="2"/>
      <c r="G150" s="2">
        <f t="shared" si="15"/>
        <v>9008</v>
      </c>
      <c r="H150" s="2">
        <v>11567</v>
      </c>
      <c r="I150" s="2"/>
      <c r="J150" s="2">
        <f t="shared" si="16"/>
        <v>11567</v>
      </c>
    </row>
    <row r="151" spans="1:10" ht="15.75">
      <c r="A151" s="2" t="s">
        <v>8</v>
      </c>
      <c r="B151" s="2">
        <v>3206</v>
      </c>
      <c r="C151" s="2"/>
      <c r="D151" s="2">
        <f t="shared" si="14"/>
        <v>3206</v>
      </c>
      <c r="E151" s="2">
        <v>4357</v>
      </c>
      <c r="F151" s="2"/>
      <c r="G151" s="2">
        <f t="shared" si="15"/>
        <v>4357</v>
      </c>
      <c r="H151" s="2">
        <v>5703</v>
      </c>
      <c r="I151" s="2"/>
      <c r="J151" s="2">
        <f t="shared" si="16"/>
        <v>5703</v>
      </c>
    </row>
    <row r="152" spans="1:10" ht="15.75">
      <c r="A152" s="2" t="s">
        <v>9</v>
      </c>
      <c r="B152" s="2">
        <v>12229</v>
      </c>
      <c r="C152" s="2"/>
      <c r="D152" s="2">
        <f t="shared" si="14"/>
        <v>12229</v>
      </c>
      <c r="E152" s="2">
        <v>15957</v>
      </c>
      <c r="F152" s="2"/>
      <c r="G152" s="2">
        <f t="shared" si="15"/>
        <v>15957</v>
      </c>
      <c r="H152" s="2">
        <v>20664</v>
      </c>
      <c r="I152" s="2"/>
      <c r="J152" s="2">
        <f t="shared" si="16"/>
        <v>20664</v>
      </c>
    </row>
    <row r="153" spans="1:10" ht="15.75" hidden="1">
      <c r="A153" s="2" t="s">
        <v>10</v>
      </c>
      <c r="B153" s="2">
        <v>0</v>
      </c>
      <c r="C153" s="2"/>
      <c r="D153" s="2">
        <f t="shared" si="14"/>
        <v>0</v>
      </c>
      <c r="E153" s="2"/>
      <c r="F153" s="2"/>
      <c r="G153" s="2">
        <f t="shared" si="15"/>
        <v>0</v>
      </c>
      <c r="H153" s="2"/>
      <c r="I153" s="2"/>
      <c r="J153" s="2">
        <f t="shared" si="16"/>
        <v>0</v>
      </c>
    </row>
    <row r="154" spans="1:10" ht="15.75">
      <c r="A154" s="2" t="s">
        <v>11</v>
      </c>
      <c r="B154" s="2">
        <v>3828</v>
      </c>
      <c r="C154" s="2"/>
      <c r="D154" s="2">
        <f t="shared" si="14"/>
        <v>3828</v>
      </c>
      <c r="E154" s="2">
        <v>5167</v>
      </c>
      <c r="F154" s="2"/>
      <c r="G154" s="2">
        <f t="shared" si="15"/>
        <v>5167</v>
      </c>
      <c r="H154" s="2">
        <v>7120</v>
      </c>
      <c r="I154" s="2"/>
      <c r="J154" s="2">
        <f t="shared" si="16"/>
        <v>7120</v>
      </c>
    </row>
    <row r="155" spans="1:10" ht="15.75">
      <c r="A155" s="2" t="s">
        <v>18</v>
      </c>
      <c r="B155" s="2">
        <v>4473</v>
      </c>
      <c r="C155" s="2"/>
      <c r="D155" s="2">
        <f t="shared" si="14"/>
        <v>4473</v>
      </c>
      <c r="E155" s="2">
        <v>5829</v>
      </c>
      <c r="F155" s="2"/>
      <c r="G155" s="2">
        <f t="shared" si="15"/>
        <v>5829</v>
      </c>
      <c r="H155" s="2">
        <v>7665</v>
      </c>
      <c r="I155" s="2"/>
      <c r="J155" s="2">
        <f t="shared" si="16"/>
        <v>7665</v>
      </c>
    </row>
    <row r="156" spans="1:10" ht="15.75">
      <c r="A156" s="2" t="s">
        <v>12</v>
      </c>
      <c r="B156" s="2">
        <v>9538</v>
      </c>
      <c r="C156" s="2"/>
      <c r="D156" s="2">
        <f t="shared" si="14"/>
        <v>9538</v>
      </c>
      <c r="E156" s="2">
        <v>12656</v>
      </c>
      <c r="F156" s="2"/>
      <c r="G156" s="2">
        <f t="shared" si="15"/>
        <v>12656</v>
      </c>
      <c r="H156" s="2">
        <v>16542</v>
      </c>
      <c r="I156" s="2"/>
      <c r="J156" s="2">
        <f t="shared" si="16"/>
        <v>16542</v>
      </c>
    </row>
    <row r="157" spans="1:10" ht="15.75">
      <c r="A157" s="2" t="s">
        <v>13</v>
      </c>
      <c r="B157" s="2">
        <v>8485</v>
      </c>
      <c r="C157" s="2"/>
      <c r="D157" s="2">
        <f t="shared" si="14"/>
        <v>8485</v>
      </c>
      <c r="E157" s="2">
        <v>11412</v>
      </c>
      <c r="F157" s="2"/>
      <c r="G157" s="2">
        <f t="shared" si="15"/>
        <v>11412</v>
      </c>
      <c r="H157" s="2">
        <v>15189</v>
      </c>
      <c r="I157" s="2"/>
      <c r="J157" s="2">
        <f t="shared" si="16"/>
        <v>15189</v>
      </c>
    </row>
    <row r="158" spans="1:10" ht="15.75">
      <c r="A158" s="2" t="s">
        <v>14</v>
      </c>
      <c r="B158" s="2">
        <v>3467</v>
      </c>
      <c r="C158" s="2"/>
      <c r="D158" s="2">
        <f t="shared" si="14"/>
        <v>3467</v>
      </c>
      <c r="E158" s="2">
        <v>4565</v>
      </c>
      <c r="F158" s="2"/>
      <c r="G158" s="2">
        <f t="shared" si="15"/>
        <v>4565</v>
      </c>
      <c r="H158" s="2">
        <v>5996</v>
      </c>
      <c r="I158" s="2"/>
      <c r="J158" s="2">
        <f t="shared" si="16"/>
        <v>5996</v>
      </c>
    </row>
    <row r="159" spans="1:10" ht="15.75">
      <c r="A159" s="2" t="s">
        <v>15</v>
      </c>
      <c r="B159" s="2">
        <v>13215</v>
      </c>
      <c r="C159" s="2"/>
      <c r="D159" s="2">
        <f t="shared" si="14"/>
        <v>13215</v>
      </c>
      <c r="E159" s="2">
        <v>17808</v>
      </c>
      <c r="F159" s="2"/>
      <c r="G159" s="2">
        <f t="shared" si="15"/>
        <v>17808</v>
      </c>
      <c r="H159" s="2">
        <v>22936</v>
      </c>
      <c r="I159" s="2"/>
      <c r="J159" s="2">
        <f t="shared" si="16"/>
        <v>22936</v>
      </c>
    </row>
    <row r="160" spans="1:10" ht="15.75">
      <c r="A160" s="2" t="s">
        <v>16</v>
      </c>
      <c r="B160" s="2">
        <v>7213</v>
      </c>
      <c r="C160" s="2"/>
      <c r="D160" s="2">
        <f t="shared" si="14"/>
        <v>7213</v>
      </c>
      <c r="E160" s="2">
        <v>9672</v>
      </c>
      <c r="F160" s="2"/>
      <c r="G160" s="2">
        <f t="shared" si="15"/>
        <v>9672</v>
      </c>
      <c r="H160" s="2">
        <v>13068</v>
      </c>
      <c r="I160" s="2"/>
      <c r="J160" s="2">
        <f t="shared" si="16"/>
        <v>13068</v>
      </c>
    </row>
    <row r="161" spans="1:10" ht="15.75">
      <c r="A161" s="2" t="s">
        <v>17</v>
      </c>
      <c r="B161" s="2">
        <v>20195</v>
      </c>
      <c r="C161" s="2"/>
      <c r="D161" s="2">
        <f t="shared" si="14"/>
        <v>20195</v>
      </c>
      <c r="E161" s="2">
        <v>29442</v>
      </c>
      <c r="F161" s="2"/>
      <c r="G161" s="2">
        <f t="shared" si="15"/>
        <v>29442</v>
      </c>
      <c r="H161" s="2">
        <v>39893</v>
      </c>
      <c r="I161" s="2"/>
      <c r="J161" s="2">
        <f t="shared" si="16"/>
        <v>39893</v>
      </c>
    </row>
    <row r="162" spans="1:10" ht="15.75">
      <c r="A162" s="2" t="s">
        <v>0</v>
      </c>
      <c r="B162" s="2">
        <f>SUM(B142:B161)</f>
        <v>743000</v>
      </c>
      <c r="C162" s="2">
        <f aca="true" t="shared" si="17" ref="C162:J162">SUM(C142:C161)</f>
        <v>0</v>
      </c>
      <c r="D162" s="2">
        <f t="shared" si="17"/>
        <v>743000</v>
      </c>
      <c r="E162" s="2">
        <f t="shared" si="17"/>
        <v>944686</v>
      </c>
      <c r="F162" s="2">
        <f t="shared" si="17"/>
        <v>0</v>
      </c>
      <c r="G162" s="2">
        <f t="shared" si="17"/>
        <v>944686</v>
      </c>
      <c r="H162" s="2">
        <f t="shared" si="17"/>
        <v>1183693</v>
      </c>
      <c r="I162" s="2">
        <f t="shared" si="17"/>
        <v>0</v>
      </c>
      <c r="J162" s="2">
        <f t="shared" si="17"/>
        <v>1183693</v>
      </c>
    </row>
    <row r="163" spans="1:6" ht="15.75">
      <c r="A163" s="7"/>
      <c r="B163" s="8"/>
      <c r="C163" s="8"/>
      <c r="D163" s="8"/>
      <c r="E163" s="8"/>
      <c r="F163" s="8"/>
    </row>
    <row r="164" spans="1:6" ht="15.75">
      <c r="A164" s="7"/>
      <c r="B164" s="8"/>
      <c r="C164" s="8"/>
      <c r="D164" s="8"/>
      <c r="E164" s="8"/>
      <c r="F164" s="8"/>
    </row>
    <row r="165" spans="1:10" s="4" customFormat="1" ht="98.25" customHeight="1">
      <c r="A165" s="25" t="s">
        <v>37</v>
      </c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2:6" ht="12.75" customHeight="1">
      <c r="B166" s="3"/>
      <c r="E166" s="3"/>
      <c r="F166" s="3"/>
    </row>
    <row r="167" spans="1:10" ht="30" customHeight="1">
      <c r="A167" s="5" t="s">
        <v>1</v>
      </c>
      <c r="B167" s="5" t="s">
        <v>25</v>
      </c>
      <c r="C167" s="5" t="s">
        <v>33</v>
      </c>
      <c r="D167" s="5" t="s">
        <v>25</v>
      </c>
      <c r="E167" s="5" t="s">
        <v>26</v>
      </c>
      <c r="F167" s="5" t="s">
        <v>33</v>
      </c>
      <c r="G167" s="5" t="s">
        <v>26</v>
      </c>
      <c r="H167" s="5" t="s">
        <v>32</v>
      </c>
      <c r="I167" s="5" t="s">
        <v>33</v>
      </c>
      <c r="J167" s="5" t="s">
        <v>32</v>
      </c>
    </row>
    <row r="168" spans="1:10" ht="15.75">
      <c r="A168" s="2" t="s">
        <v>20</v>
      </c>
      <c r="B168" s="2">
        <v>27000</v>
      </c>
      <c r="C168" s="2"/>
      <c r="D168" s="2">
        <f>B168+C168</f>
        <v>27000</v>
      </c>
      <c r="E168" s="2">
        <v>29025</v>
      </c>
      <c r="F168" s="2"/>
      <c r="G168" s="2">
        <f>E168+F168</f>
        <v>29025</v>
      </c>
      <c r="H168" s="2">
        <v>31115</v>
      </c>
      <c r="I168" s="2"/>
      <c r="J168" s="2">
        <f>H168+I168</f>
        <v>31115</v>
      </c>
    </row>
    <row r="169" spans="1:10" ht="15.75">
      <c r="A169" s="2" t="s">
        <v>10</v>
      </c>
      <c r="B169" s="2">
        <v>13000</v>
      </c>
      <c r="C169" s="2"/>
      <c r="D169" s="2">
        <f>B169+C169</f>
        <v>13000</v>
      </c>
      <c r="E169" s="2">
        <v>13975</v>
      </c>
      <c r="F169" s="2"/>
      <c r="G169" s="2">
        <f>E169+F169</f>
        <v>13975</v>
      </c>
      <c r="H169" s="2">
        <v>14981</v>
      </c>
      <c r="I169" s="2"/>
      <c r="J169" s="2">
        <f>H169+I169</f>
        <v>14981</v>
      </c>
    </row>
    <row r="170" spans="1:10" ht="15.75">
      <c r="A170" s="2" t="s">
        <v>0</v>
      </c>
      <c r="B170" s="2">
        <f>SUM(B168:B169)</f>
        <v>40000</v>
      </c>
      <c r="C170" s="2">
        <f aca="true" t="shared" si="18" ref="C170:J170">SUM(C168:C169)</f>
        <v>0</v>
      </c>
      <c r="D170" s="2">
        <f t="shared" si="18"/>
        <v>40000</v>
      </c>
      <c r="E170" s="2">
        <f t="shared" si="18"/>
        <v>43000</v>
      </c>
      <c r="F170" s="2">
        <f t="shared" si="18"/>
        <v>0</v>
      </c>
      <c r="G170" s="2">
        <f t="shared" si="18"/>
        <v>43000</v>
      </c>
      <c r="H170" s="2">
        <f t="shared" si="18"/>
        <v>46096</v>
      </c>
      <c r="I170" s="2">
        <f t="shared" si="18"/>
        <v>0</v>
      </c>
      <c r="J170" s="2">
        <f t="shared" si="18"/>
        <v>46096</v>
      </c>
    </row>
    <row r="171" spans="1:6" ht="15.75">
      <c r="A171" s="7"/>
      <c r="B171" s="8"/>
      <c r="C171" s="8"/>
      <c r="D171" s="8"/>
      <c r="E171" s="8"/>
      <c r="F171" s="8"/>
    </row>
    <row r="172" spans="1:6" ht="15.75">
      <c r="A172" s="7"/>
      <c r="B172" s="8"/>
      <c r="C172" s="8"/>
      <c r="D172" s="8"/>
      <c r="E172" s="8"/>
      <c r="F172" s="8"/>
    </row>
    <row r="173" spans="1:10" ht="59.25" customHeight="1">
      <c r="A173" s="25" t="s">
        <v>45</v>
      </c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2:6" ht="12.75">
      <c r="B174" s="3"/>
      <c r="E174" s="3"/>
      <c r="F174" s="3"/>
    </row>
    <row r="175" spans="1:10" ht="47.25">
      <c r="A175" s="5" t="s">
        <v>1</v>
      </c>
      <c r="B175" s="5" t="s">
        <v>25</v>
      </c>
      <c r="C175" s="5" t="s">
        <v>33</v>
      </c>
      <c r="D175" s="5" t="s">
        <v>25</v>
      </c>
      <c r="E175" s="5" t="s">
        <v>26</v>
      </c>
      <c r="F175" s="5" t="s">
        <v>33</v>
      </c>
      <c r="G175" s="5" t="s">
        <v>26</v>
      </c>
      <c r="H175" s="5" t="s">
        <v>32</v>
      </c>
      <c r="I175" s="5" t="s">
        <v>33</v>
      </c>
      <c r="J175" s="5" t="s">
        <v>32</v>
      </c>
    </row>
    <row r="176" spans="1:10" ht="15.75">
      <c r="A176" s="2" t="s">
        <v>19</v>
      </c>
      <c r="B176" s="9">
        <v>5</v>
      </c>
      <c r="C176" s="9"/>
      <c r="D176" s="2">
        <f aca="true" t="shared" si="19" ref="D176:D195">B176+C176</f>
        <v>5</v>
      </c>
      <c r="E176" s="9">
        <v>6</v>
      </c>
      <c r="F176" s="9"/>
      <c r="G176" s="2">
        <f aca="true" t="shared" si="20" ref="G176:G195">E176+F176</f>
        <v>6</v>
      </c>
      <c r="H176" s="9">
        <v>7</v>
      </c>
      <c r="I176" s="9"/>
      <c r="J176" s="2">
        <f aca="true" t="shared" si="21" ref="J176:J195">H176+I176</f>
        <v>7</v>
      </c>
    </row>
    <row r="177" spans="1:10" ht="15.75">
      <c r="A177" s="2" t="s">
        <v>21</v>
      </c>
      <c r="B177" s="9">
        <v>5</v>
      </c>
      <c r="C177" s="9"/>
      <c r="D177" s="2">
        <f t="shared" si="19"/>
        <v>5</v>
      </c>
      <c r="E177" s="9">
        <v>6</v>
      </c>
      <c r="F177" s="9"/>
      <c r="G177" s="2">
        <f t="shared" si="20"/>
        <v>6</v>
      </c>
      <c r="H177" s="9">
        <v>7</v>
      </c>
      <c r="I177" s="9"/>
      <c r="J177" s="2">
        <f t="shared" si="21"/>
        <v>7</v>
      </c>
    </row>
    <row r="178" spans="1:10" ht="15.75">
      <c r="A178" s="2" t="s">
        <v>2</v>
      </c>
      <c r="B178" s="9">
        <v>4</v>
      </c>
      <c r="C178" s="9"/>
      <c r="D178" s="2">
        <f t="shared" si="19"/>
        <v>4</v>
      </c>
      <c r="E178" s="9">
        <v>4</v>
      </c>
      <c r="F178" s="9"/>
      <c r="G178" s="2">
        <f t="shared" si="20"/>
        <v>4</v>
      </c>
      <c r="H178" s="9">
        <v>4</v>
      </c>
      <c r="I178" s="9"/>
      <c r="J178" s="2">
        <f t="shared" si="21"/>
        <v>4</v>
      </c>
    </row>
    <row r="179" spans="1:10" ht="15.75">
      <c r="A179" s="2" t="s">
        <v>3</v>
      </c>
      <c r="B179" s="9">
        <v>4</v>
      </c>
      <c r="C179" s="9"/>
      <c r="D179" s="2">
        <f t="shared" si="19"/>
        <v>4</v>
      </c>
      <c r="E179" s="9">
        <v>4</v>
      </c>
      <c r="F179" s="9"/>
      <c r="G179" s="2">
        <f t="shared" si="20"/>
        <v>4</v>
      </c>
      <c r="H179" s="9">
        <v>4</v>
      </c>
      <c r="I179" s="9"/>
      <c r="J179" s="2">
        <f t="shared" si="21"/>
        <v>4</v>
      </c>
    </row>
    <row r="180" spans="1:10" ht="15.75">
      <c r="A180" s="2" t="s">
        <v>20</v>
      </c>
      <c r="B180" s="9">
        <v>9</v>
      </c>
      <c r="C180" s="9"/>
      <c r="D180" s="2">
        <f t="shared" si="19"/>
        <v>9</v>
      </c>
      <c r="E180" s="9">
        <v>10</v>
      </c>
      <c r="F180" s="9"/>
      <c r="G180" s="2">
        <f t="shared" si="20"/>
        <v>10</v>
      </c>
      <c r="H180" s="9">
        <v>11</v>
      </c>
      <c r="I180" s="9"/>
      <c r="J180" s="2">
        <f t="shared" si="21"/>
        <v>11</v>
      </c>
    </row>
    <row r="181" spans="1:10" ht="15.75">
      <c r="A181" s="2" t="s">
        <v>4</v>
      </c>
      <c r="B181" s="9">
        <v>15</v>
      </c>
      <c r="C181" s="9"/>
      <c r="D181" s="2">
        <f t="shared" si="19"/>
        <v>15</v>
      </c>
      <c r="E181" s="9">
        <v>16</v>
      </c>
      <c r="F181" s="9"/>
      <c r="G181" s="2">
        <f t="shared" si="20"/>
        <v>16</v>
      </c>
      <c r="H181" s="9">
        <v>17</v>
      </c>
      <c r="I181" s="9"/>
      <c r="J181" s="2">
        <f t="shared" si="21"/>
        <v>17</v>
      </c>
    </row>
    <row r="182" spans="1:10" ht="15.75">
      <c r="A182" s="2" t="s">
        <v>5</v>
      </c>
      <c r="B182" s="9">
        <v>26</v>
      </c>
      <c r="C182" s="9"/>
      <c r="D182" s="2">
        <f t="shared" si="19"/>
        <v>26</v>
      </c>
      <c r="E182" s="9">
        <v>28</v>
      </c>
      <c r="F182" s="9"/>
      <c r="G182" s="2">
        <f t="shared" si="20"/>
        <v>28</v>
      </c>
      <c r="H182" s="9">
        <v>30</v>
      </c>
      <c r="I182" s="9"/>
      <c r="J182" s="2">
        <f t="shared" si="21"/>
        <v>30</v>
      </c>
    </row>
    <row r="183" spans="1:10" ht="15.75">
      <c r="A183" s="2" t="s">
        <v>6</v>
      </c>
      <c r="B183" s="9">
        <v>2</v>
      </c>
      <c r="C183" s="9"/>
      <c r="D183" s="2">
        <f t="shared" si="19"/>
        <v>2</v>
      </c>
      <c r="E183" s="9">
        <v>2</v>
      </c>
      <c r="F183" s="9"/>
      <c r="G183" s="2">
        <f t="shared" si="20"/>
        <v>2</v>
      </c>
      <c r="H183" s="9">
        <v>2</v>
      </c>
      <c r="I183" s="9"/>
      <c r="J183" s="2">
        <f t="shared" si="21"/>
        <v>2</v>
      </c>
    </row>
    <row r="184" spans="1:10" ht="15.75">
      <c r="A184" s="2" t="s">
        <v>7</v>
      </c>
      <c r="B184" s="9">
        <v>2</v>
      </c>
      <c r="C184" s="9"/>
      <c r="D184" s="2">
        <f t="shared" si="19"/>
        <v>2</v>
      </c>
      <c r="E184" s="9">
        <v>2</v>
      </c>
      <c r="F184" s="9"/>
      <c r="G184" s="2">
        <f t="shared" si="20"/>
        <v>2</v>
      </c>
      <c r="H184" s="9">
        <v>2</v>
      </c>
      <c r="I184" s="9"/>
      <c r="J184" s="2">
        <f t="shared" si="21"/>
        <v>2</v>
      </c>
    </row>
    <row r="185" spans="1:10" ht="15.75">
      <c r="A185" s="2" t="s">
        <v>8</v>
      </c>
      <c r="B185" s="9">
        <v>2</v>
      </c>
      <c r="C185" s="9"/>
      <c r="D185" s="2">
        <f t="shared" si="19"/>
        <v>2</v>
      </c>
      <c r="E185" s="9">
        <v>2</v>
      </c>
      <c r="F185" s="9"/>
      <c r="G185" s="2">
        <f t="shared" si="20"/>
        <v>2</v>
      </c>
      <c r="H185" s="9">
        <v>2</v>
      </c>
      <c r="I185" s="9"/>
      <c r="J185" s="2">
        <f t="shared" si="21"/>
        <v>2</v>
      </c>
    </row>
    <row r="186" spans="1:10" ht="15.75">
      <c r="A186" s="2" t="s">
        <v>9</v>
      </c>
      <c r="B186" s="9">
        <v>2</v>
      </c>
      <c r="C186" s="9"/>
      <c r="D186" s="2">
        <f t="shared" si="19"/>
        <v>2</v>
      </c>
      <c r="E186" s="9">
        <v>2</v>
      </c>
      <c r="F186" s="9"/>
      <c r="G186" s="2">
        <f t="shared" si="20"/>
        <v>2</v>
      </c>
      <c r="H186" s="9">
        <v>2</v>
      </c>
      <c r="I186" s="9"/>
      <c r="J186" s="2">
        <f t="shared" si="21"/>
        <v>2</v>
      </c>
    </row>
    <row r="187" spans="1:10" ht="15.75">
      <c r="A187" s="2" t="s">
        <v>10</v>
      </c>
      <c r="B187" s="9">
        <v>2</v>
      </c>
      <c r="C187" s="9"/>
      <c r="D187" s="2">
        <f t="shared" si="19"/>
        <v>2</v>
      </c>
      <c r="E187" s="9">
        <v>2</v>
      </c>
      <c r="F187" s="9"/>
      <c r="G187" s="2">
        <f t="shared" si="20"/>
        <v>2</v>
      </c>
      <c r="H187" s="9">
        <v>2</v>
      </c>
      <c r="I187" s="9"/>
      <c r="J187" s="2">
        <f t="shared" si="21"/>
        <v>2</v>
      </c>
    </row>
    <row r="188" spans="1:10" ht="15.75">
      <c r="A188" s="2" t="s">
        <v>11</v>
      </c>
      <c r="B188" s="9">
        <v>3</v>
      </c>
      <c r="C188" s="9"/>
      <c r="D188" s="2">
        <f t="shared" si="19"/>
        <v>3</v>
      </c>
      <c r="E188" s="9">
        <v>3</v>
      </c>
      <c r="F188" s="9"/>
      <c r="G188" s="2">
        <f t="shared" si="20"/>
        <v>3</v>
      </c>
      <c r="H188" s="9">
        <v>3</v>
      </c>
      <c r="I188" s="9"/>
      <c r="J188" s="2">
        <f t="shared" si="21"/>
        <v>3</v>
      </c>
    </row>
    <row r="189" spans="1:10" ht="15.75">
      <c r="A189" s="2" t="s">
        <v>18</v>
      </c>
      <c r="B189" s="9">
        <v>2</v>
      </c>
      <c r="C189" s="9"/>
      <c r="D189" s="2">
        <f t="shared" si="19"/>
        <v>2</v>
      </c>
      <c r="E189" s="9">
        <v>2</v>
      </c>
      <c r="F189" s="9"/>
      <c r="G189" s="2">
        <f t="shared" si="20"/>
        <v>2</v>
      </c>
      <c r="H189" s="9">
        <v>2</v>
      </c>
      <c r="I189" s="9"/>
      <c r="J189" s="2">
        <f t="shared" si="21"/>
        <v>2</v>
      </c>
    </row>
    <row r="190" spans="1:10" ht="15.75">
      <c r="A190" s="2" t="s">
        <v>12</v>
      </c>
      <c r="B190" s="9">
        <v>2</v>
      </c>
      <c r="C190" s="9"/>
      <c r="D190" s="2">
        <f t="shared" si="19"/>
        <v>2</v>
      </c>
      <c r="E190" s="9">
        <v>2</v>
      </c>
      <c r="F190" s="9"/>
      <c r="G190" s="2">
        <f t="shared" si="20"/>
        <v>2</v>
      </c>
      <c r="H190" s="9">
        <v>2</v>
      </c>
      <c r="I190" s="9"/>
      <c r="J190" s="2">
        <f t="shared" si="21"/>
        <v>2</v>
      </c>
    </row>
    <row r="191" spans="1:10" ht="15.75">
      <c r="A191" s="2" t="s">
        <v>13</v>
      </c>
      <c r="B191" s="9">
        <v>3</v>
      </c>
      <c r="C191" s="9"/>
      <c r="D191" s="2">
        <f t="shared" si="19"/>
        <v>3</v>
      </c>
      <c r="E191" s="9">
        <v>3</v>
      </c>
      <c r="F191" s="9"/>
      <c r="G191" s="2">
        <f t="shared" si="20"/>
        <v>3</v>
      </c>
      <c r="H191" s="9">
        <v>3</v>
      </c>
      <c r="I191" s="9"/>
      <c r="J191" s="2">
        <f t="shared" si="21"/>
        <v>3</v>
      </c>
    </row>
    <row r="192" spans="1:10" ht="15.75">
      <c r="A192" s="2" t="s">
        <v>14</v>
      </c>
      <c r="B192" s="9">
        <v>4</v>
      </c>
      <c r="C192" s="9"/>
      <c r="D192" s="2">
        <f t="shared" si="19"/>
        <v>4</v>
      </c>
      <c r="E192" s="9">
        <v>6</v>
      </c>
      <c r="F192" s="9"/>
      <c r="G192" s="2">
        <f t="shared" si="20"/>
        <v>6</v>
      </c>
      <c r="H192" s="9">
        <v>7</v>
      </c>
      <c r="I192" s="9"/>
      <c r="J192" s="2">
        <f t="shared" si="21"/>
        <v>7</v>
      </c>
    </row>
    <row r="193" spans="1:10" ht="15.75">
      <c r="A193" s="2" t="s">
        <v>15</v>
      </c>
      <c r="B193" s="9">
        <v>3</v>
      </c>
      <c r="C193" s="9"/>
      <c r="D193" s="2">
        <f t="shared" si="19"/>
        <v>3</v>
      </c>
      <c r="E193" s="9">
        <v>3</v>
      </c>
      <c r="F193" s="9"/>
      <c r="G193" s="2">
        <f t="shared" si="20"/>
        <v>3</v>
      </c>
      <c r="H193" s="9">
        <v>3</v>
      </c>
      <c r="I193" s="9"/>
      <c r="J193" s="2">
        <f t="shared" si="21"/>
        <v>3</v>
      </c>
    </row>
    <row r="194" spans="1:10" ht="15.75">
      <c r="A194" s="2" t="s">
        <v>16</v>
      </c>
      <c r="B194" s="9">
        <v>3</v>
      </c>
      <c r="C194" s="9"/>
      <c r="D194" s="2">
        <f t="shared" si="19"/>
        <v>3</v>
      </c>
      <c r="E194" s="9">
        <v>3</v>
      </c>
      <c r="F194" s="9"/>
      <c r="G194" s="2">
        <f t="shared" si="20"/>
        <v>3</v>
      </c>
      <c r="H194" s="9">
        <v>3</v>
      </c>
      <c r="I194" s="9"/>
      <c r="J194" s="2">
        <f t="shared" si="21"/>
        <v>3</v>
      </c>
    </row>
    <row r="195" spans="1:10" ht="15.75">
      <c r="A195" s="2" t="s">
        <v>17</v>
      </c>
      <c r="B195" s="9">
        <v>2</v>
      </c>
      <c r="C195" s="9"/>
      <c r="D195" s="2">
        <f t="shared" si="19"/>
        <v>2</v>
      </c>
      <c r="E195" s="9">
        <v>2</v>
      </c>
      <c r="F195" s="9"/>
      <c r="G195" s="2">
        <f t="shared" si="20"/>
        <v>2</v>
      </c>
      <c r="H195" s="9">
        <v>2</v>
      </c>
      <c r="I195" s="9"/>
      <c r="J195" s="2">
        <f t="shared" si="21"/>
        <v>2</v>
      </c>
    </row>
    <row r="196" spans="1:10" ht="15.75">
      <c r="A196" s="2" t="s">
        <v>0</v>
      </c>
      <c r="B196" s="9">
        <f>SUM(B176:B195)</f>
        <v>100</v>
      </c>
      <c r="C196" s="9">
        <f aca="true" t="shared" si="22" ref="C196:J196">SUM(C176:C195)</f>
        <v>0</v>
      </c>
      <c r="D196" s="9">
        <f t="shared" si="22"/>
        <v>100</v>
      </c>
      <c r="E196" s="9">
        <f t="shared" si="22"/>
        <v>108</v>
      </c>
      <c r="F196" s="9">
        <f t="shared" si="22"/>
        <v>0</v>
      </c>
      <c r="G196" s="9">
        <f t="shared" si="22"/>
        <v>108</v>
      </c>
      <c r="H196" s="9">
        <f t="shared" si="22"/>
        <v>115</v>
      </c>
      <c r="I196" s="9">
        <f t="shared" si="22"/>
        <v>0</v>
      </c>
      <c r="J196" s="9">
        <f t="shared" si="22"/>
        <v>115</v>
      </c>
    </row>
    <row r="199" spans="1:10" ht="54" customHeight="1">
      <c r="A199" s="25" t="s">
        <v>27</v>
      </c>
      <c r="B199" s="25"/>
      <c r="C199" s="25"/>
      <c r="D199" s="25"/>
      <c r="E199" s="25"/>
      <c r="F199" s="25"/>
      <c r="G199" s="25"/>
      <c r="H199" s="25"/>
      <c r="I199" s="25"/>
      <c r="J199" s="25"/>
    </row>
    <row r="200" ht="12.75">
      <c r="B200" s="3"/>
    </row>
    <row r="201" spans="1:10" ht="47.25">
      <c r="A201" s="5" t="s">
        <v>1</v>
      </c>
      <c r="B201" s="5" t="s">
        <v>25</v>
      </c>
      <c r="C201" s="5" t="s">
        <v>33</v>
      </c>
      <c r="D201" s="5" t="s">
        <v>25</v>
      </c>
      <c r="E201" s="5" t="s">
        <v>26</v>
      </c>
      <c r="F201" s="5" t="s">
        <v>33</v>
      </c>
      <c r="G201" s="5" t="s">
        <v>26</v>
      </c>
      <c r="H201" s="5" t="s">
        <v>32</v>
      </c>
      <c r="I201" s="5" t="s">
        <v>33</v>
      </c>
      <c r="J201" s="5" t="s">
        <v>32</v>
      </c>
    </row>
    <row r="202" spans="1:10" ht="15.75" hidden="1">
      <c r="A202" s="2" t="s">
        <v>19</v>
      </c>
      <c r="B202" s="2"/>
      <c r="C202" s="2"/>
      <c r="D202" s="2"/>
      <c r="E202" s="6"/>
      <c r="F202" s="6"/>
      <c r="G202" s="6"/>
      <c r="H202" s="6"/>
      <c r="I202" s="6"/>
      <c r="J202" s="6"/>
    </row>
    <row r="203" spans="1:10" ht="15.75">
      <c r="A203" s="2" t="s">
        <v>21</v>
      </c>
      <c r="B203" s="2">
        <v>10046</v>
      </c>
      <c r="C203" s="2"/>
      <c r="D203" s="2">
        <f aca="true" t="shared" si="23" ref="D203:D221">B203+C203</f>
        <v>10046</v>
      </c>
      <c r="E203" s="2">
        <v>10800</v>
      </c>
      <c r="F203" s="2"/>
      <c r="G203" s="2">
        <f aca="true" t="shared" si="24" ref="G203:G221">E203+F203</f>
        <v>10800</v>
      </c>
      <c r="H203" s="2">
        <v>11578</v>
      </c>
      <c r="I203" s="2"/>
      <c r="J203" s="2">
        <f aca="true" t="shared" si="25" ref="J203:J221">H203+I203</f>
        <v>11578</v>
      </c>
    </row>
    <row r="204" spans="1:10" ht="15.75">
      <c r="A204" s="2" t="s">
        <v>2</v>
      </c>
      <c r="B204" s="2">
        <v>2190</v>
      </c>
      <c r="C204" s="2">
        <v>411</v>
      </c>
      <c r="D204" s="2">
        <f t="shared" si="23"/>
        <v>2601</v>
      </c>
      <c r="E204" s="2">
        <v>2354</v>
      </c>
      <c r="F204" s="2"/>
      <c r="G204" s="2">
        <f t="shared" si="24"/>
        <v>2354</v>
      </c>
      <c r="H204" s="2">
        <v>2523</v>
      </c>
      <c r="I204" s="2"/>
      <c r="J204" s="2">
        <f t="shared" si="25"/>
        <v>2523</v>
      </c>
    </row>
    <row r="205" spans="1:10" ht="15.75">
      <c r="A205" s="2" t="s">
        <v>3</v>
      </c>
      <c r="B205" s="2">
        <v>3445</v>
      </c>
      <c r="C205" s="2">
        <v>137</v>
      </c>
      <c r="D205" s="2">
        <f t="shared" si="23"/>
        <v>3582</v>
      </c>
      <c r="E205" s="2">
        <v>3704</v>
      </c>
      <c r="F205" s="2"/>
      <c r="G205" s="2">
        <f t="shared" si="24"/>
        <v>3704</v>
      </c>
      <c r="H205" s="2">
        <v>3970</v>
      </c>
      <c r="I205" s="2"/>
      <c r="J205" s="2">
        <f t="shared" si="25"/>
        <v>3970</v>
      </c>
    </row>
    <row r="206" spans="1:10" ht="15.75">
      <c r="A206" s="2" t="s">
        <v>20</v>
      </c>
      <c r="B206" s="2">
        <v>2190</v>
      </c>
      <c r="C206" s="2">
        <v>69</v>
      </c>
      <c r="D206" s="2">
        <f t="shared" si="23"/>
        <v>2259</v>
      </c>
      <c r="E206" s="2">
        <v>2354</v>
      </c>
      <c r="F206" s="2"/>
      <c r="G206" s="2">
        <f t="shared" si="24"/>
        <v>2354</v>
      </c>
      <c r="H206" s="2">
        <v>2523</v>
      </c>
      <c r="I206" s="2"/>
      <c r="J206" s="2">
        <f t="shared" si="25"/>
        <v>2523</v>
      </c>
    </row>
    <row r="207" spans="1:10" ht="15.75">
      <c r="A207" s="2" t="s">
        <v>4</v>
      </c>
      <c r="B207" s="2">
        <v>2255</v>
      </c>
      <c r="C207" s="2">
        <v>137</v>
      </c>
      <c r="D207" s="2">
        <f t="shared" si="23"/>
        <v>2392</v>
      </c>
      <c r="E207" s="2">
        <v>2424</v>
      </c>
      <c r="F207" s="2"/>
      <c r="G207" s="2">
        <f t="shared" si="24"/>
        <v>2424</v>
      </c>
      <c r="H207" s="2">
        <v>2599</v>
      </c>
      <c r="I207" s="2"/>
      <c r="J207" s="2">
        <f t="shared" si="25"/>
        <v>2599</v>
      </c>
    </row>
    <row r="208" spans="1:10" ht="15.75">
      <c r="A208" s="2" t="s">
        <v>5</v>
      </c>
      <c r="B208" s="2">
        <v>3735</v>
      </c>
      <c r="C208" s="2">
        <v>274</v>
      </c>
      <c r="D208" s="2">
        <f t="shared" si="23"/>
        <v>4009</v>
      </c>
      <c r="E208" s="2">
        <v>4015</v>
      </c>
      <c r="F208" s="2"/>
      <c r="G208" s="2">
        <f t="shared" si="24"/>
        <v>4015</v>
      </c>
      <c r="H208" s="2">
        <v>4304</v>
      </c>
      <c r="I208" s="2"/>
      <c r="J208" s="2">
        <f t="shared" si="25"/>
        <v>4304</v>
      </c>
    </row>
    <row r="209" spans="1:10" ht="15.75">
      <c r="A209" s="2" t="s">
        <v>6</v>
      </c>
      <c r="B209" s="2">
        <v>1030</v>
      </c>
      <c r="C209" s="2">
        <v>137</v>
      </c>
      <c r="D209" s="2">
        <f t="shared" si="23"/>
        <v>1167</v>
      </c>
      <c r="E209" s="2">
        <v>1107</v>
      </c>
      <c r="F209" s="2"/>
      <c r="G209" s="2">
        <f t="shared" si="24"/>
        <v>1107</v>
      </c>
      <c r="H209" s="2">
        <v>1187</v>
      </c>
      <c r="I209" s="2"/>
      <c r="J209" s="2">
        <f t="shared" si="25"/>
        <v>1187</v>
      </c>
    </row>
    <row r="210" spans="1:10" ht="15.75">
      <c r="A210" s="2" t="s">
        <v>7</v>
      </c>
      <c r="B210" s="2">
        <v>900</v>
      </c>
      <c r="C210" s="2"/>
      <c r="D210" s="2">
        <f t="shared" si="23"/>
        <v>900</v>
      </c>
      <c r="E210" s="2">
        <v>967</v>
      </c>
      <c r="F210" s="2"/>
      <c r="G210" s="2">
        <f t="shared" si="24"/>
        <v>967</v>
      </c>
      <c r="H210" s="2">
        <v>1036</v>
      </c>
      <c r="I210" s="2"/>
      <c r="J210" s="2">
        <f t="shared" si="25"/>
        <v>1036</v>
      </c>
    </row>
    <row r="211" spans="1:10" ht="15.75">
      <c r="A211" s="2" t="s">
        <v>8</v>
      </c>
      <c r="B211" s="2">
        <v>451</v>
      </c>
      <c r="C211" s="2"/>
      <c r="D211" s="2">
        <f t="shared" si="23"/>
        <v>451</v>
      </c>
      <c r="E211" s="2">
        <v>485</v>
      </c>
      <c r="F211" s="2"/>
      <c r="G211" s="2">
        <f t="shared" si="24"/>
        <v>485</v>
      </c>
      <c r="H211" s="2">
        <v>520</v>
      </c>
      <c r="I211" s="2"/>
      <c r="J211" s="2">
        <f t="shared" si="25"/>
        <v>520</v>
      </c>
    </row>
    <row r="212" spans="1:10" ht="15.75">
      <c r="A212" s="2" t="s">
        <v>9</v>
      </c>
      <c r="B212" s="2">
        <v>1932</v>
      </c>
      <c r="C212" s="2"/>
      <c r="D212" s="2">
        <f t="shared" si="23"/>
        <v>1932</v>
      </c>
      <c r="E212" s="2">
        <v>2077</v>
      </c>
      <c r="F212" s="2"/>
      <c r="G212" s="2">
        <f t="shared" si="24"/>
        <v>2077</v>
      </c>
      <c r="H212" s="2">
        <v>2226</v>
      </c>
      <c r="I212" s="2"/>
      <c r="J212" s="2">
        <f t="shared" si="25"/>
        <v>2226</v>
      </c>
    </row>
    <row r="213" spans="1:10" ht="15.75">
      <c r="A213" s="2" t="s">
        <v>10</v>
      </c>
      <c r="B213" s="2">
        <v>644</v>
      </c>
      <c r="C213" s="2">
        <v>137</v>
      </c>
      <c r="D213" s="2">
        <f t="shared" si="23"/>
        <v>781</v>
      </c>
      <c r="E213" s="2">
        <v>692</v>
      </c>
      <c r="F213" s="2"/>
      <c r="G213" s="2">
        <f t="shared" si="24"/>
        <v>692</v>
      </c>
      <c r="H213" s="2">
        <v>742</v>
      </c>
      <c r="I213" s="2"/>
      <c r="J213" s="2">
        <f t="shared" si="25"/>
        <v>742</v>
      </c>
    </row>
    <row r="214" spans="1:10" ht="15.75">
      <c r="A214" s="2" t="s">
        <v>11</v>
      </c>
      <c r="B214" s="2">
        <v>515</v>
      </c>
      <c r="C214" s="2">
        <v>137</v>
      </c>
      <c r="D214" s="2">
        <f t="shared" si="23"/>
        <v>652</v>
      </c>
      <c r="E214" s="2">
        <v>554</v>
      </c>
      <c r="F214" s="2"/>
      <c r="G214" s="2">
        <f t="shared" si="24"/>
        <v>554</v>
      </c>
      <c r="H214" s="2">
        <v>594</v>
      </c>
      <c r="I214" s="2"/>
      <c r="J214" s="2">
        <f t="shared" si="25"/>
        <v>594</v>
      </c>
    </row>
    <row r="215" spans="1:10" ht="15.75">
      <c r="A215" s="2" t="s">
        <v>18</v>
      </c>
      <c r="B215" s="2">
        <v>1546</v>
      </c>
      <c r="C215" s="2"/>
      <c r="D215" s="2">
        <f t="shared" si="23"/>
        <v>1546</v>
      </c>
      <c r="E215" s="2">
        <v>1662</v>
      </c>
      <c r="F215" s="2"/>
      <c r="G215" s="2">
        <f t="shared" si="24"/>
        <v>1662</v>
      </c>
      <c r="H215" s="2">
        <v>1782</v>
      </c>
      <c r="I215" s="2"/>
      <c r="J215" s="2">
        <f t="shared" si="25"/>
        <v>1782</v>
      </c>
    </row>
    <row r="216" spans="1:10" ht="15.75">
      <c r="A216" s="2" t="s">
        <v>12</v>
      </c>
      <c r="B216" s="2">
        <v>1417</v>
      </c>
      <c r="C216" s="2">
        <v>69</v>
      </c>
      <c r="D216" s="2">
        <f t="shared" si="23"/>
        <v>1486</v>
      </c>
      <c r="E216" s="2">
        <v>1523</v>
      </c>
      <c r="F216" s="2"/>
      <c r="G216" s="2">
        <f t="shared" si="24"/>
        <v>1523</v>
      </c>
      <c r="H216" s="2">
        <v>1633</v>
      </c>
      <c r="I216" s="2"/>
      <c r="J216" s="2">
        <f t="shared" si="25"/>
        <v>1633</v>
      </c>
    </row>
    <row r="217" spans="1:10" ht="15.75">
      <c r="A217" s="2" t="s">
        <v>13</v>
      </c>
      <c r="B217" s="2">
        <v>1674</v>
      </c>
      <c r="C217" s="2">
        <v>137</v>
      </c>
      <c r="D217" s="2">
        <f t="shared" si="23"/>
        <v>1811</v>
      </c>
      <c r="E217" s="2">
        <v>1800</v>
      </c>
      <c r="F217" s="2"/>
      <c r="G217" s="2">
        <f t="shared" si="24"/>
        <v>1800</v>
      </c>
      <c r="H217" s="2">
        <v>1930</v>
      </c>
      <c r="I217" s="2"/>
      <c r="J217" s="2">
        <f t="shared" si="25"/>
        <v>1930</v>
      </c>
    </row>
    <row r="218" spans="1:10" ht="15.75">
      <c r="A218" s="2" t="s">
        <v>14</v>
      </c>
      <c r="B218" s="2">
        <v>386</v>
      </c>
      <c r="C218" s="2">
        <v>69</v>
      </c>
      <c r="D218" s="2">
        <f t="shared" si="23"/>
        <v>455</v>
      </c>
      <c r="E218" s="2">
        <v>415</v>
      </c>
      <c r="F218" s="2"/>
      <c r="G218" s="2">
        <f t="shared" si="24"/>
        <v>415</v>
      </c>
      <c r="H218" s="2">
        <v>445</v>
      </c>
      <c r="I218" s="2"/>
      <c r="J218" s="2">
        <f t="shared" si="25"/>
        <v>445</v>
      </c>
    </row>
    <row r="219" spans="1:10" ht="15.75">
      <c r="A219" s="2" t="s">
        <v>15</v>
      </c>
      <c r="B219" s="2">
        <v>645</v>
      </c>
      <c r="C219" s="2"/>
      <c r="D219" s="2">
        <f t="shared" si="23"/>
        <v>645</v>
      </c>
      <c r="E219" s="2">
        <v>693</v>
      </c>
      <c r="F219" s="2"/>
      <c r="G219" s="2">
        <f t="shared" si="24"/>
        <v>693</v>
      </c>
      <c r="H219" s="2">
        <v>743</v>
      </c>
      <c r="I219" s="2"/>
      <c r="J219" s="2">
        <f t="shared" si="25"/>
        <v>743</v>
      </c>
    </row>
    <row r="220" spans="1:10" ht="15.75">
      <c r="A220" s="2" t="s">
        <v>16</v>
      </c>
      <c r="B220" s="2">
        <v>902</v>
      </c>
      <c r="C220" s="2"/>
      <c r="D220" s="2">
        <f t="shared" si="23"/>
        <v>902</v>
      </c>
      <c r="E220" s="2">
        <v>970</v>
      </c>
      <c r="F220" s="2"/>
      <c r="G220" s="2">
        <f t="shared" si="24"/>
        <v>970</v>
      </c>
      <c r="H220" s="2">
        <v>1040</v>
      </c>
      <c r="I220" s="2"/>
      <c r="J220" s="2">
        <f t="shared" si="25"/>
        <v>1040</v>
      </c>
    </row>
    <row r="221" spans="1:10" ht="15.75">
      <c r="A221" s="2" t="s">
        <v>17</v>
      </c>
      <c r="B221" s="2">
        <v>2447</v>
      </c>
      <c r="C221" s="2">
        <v>411</v>
      </c>
      <c r="D221" s="2">
        <f t="shared" si="23"/>
        <v>2858</v>
      </c>
      <c r="E221" s="2">
        <v>2630</v>
      </c>
      <c r="F221" s="2"/>
      <c r="G221" s="2">
        <f t="shared" si="24"/>
        <v>2630</v>
      </c>
      <c r="H221" s="2">
        <v>2820</v>
      </c>
      <c r="I221" s="2"/>
      <c r="J221" s="2">
        <f t="shared" si="25"/>
        <v>2820</v>
      </c>
    </row>
    <row r="222" spans="1:10" ht="15.75">
      <c r="A222" s="2" t="s">
        <v>0</v>
      </c>
      <c r="B222" s="2">
        <f>SUM(B202:B221)</f>
        <v>38350</v>
      </c>
      <c r="C222" s="2">
        <f aca="true" t="shared" si="26" ref="C222:J222">SUM(C202:C221)</f>
        <v>2125</v>
      </c>
      <c r="D222" s="2">
        <f t="shared" si="26"/>
        <v>40475</v>
      </c>
      <c r="E222" s="2">
        <f t="shared" si="26"/>
        <v>41226</v>
      </c>
      <c r="F222" s="2">
        <f t="shared" si="26"/>
        <v>0</v>
      </c>
      <c r="G222" s="2">
        <f t="shared" si="26"/>
        <v>41226</v>
      </c>
      <c r="H222" s="2">
        <f t="shared" si="26"/>
        <v>44195</v>
      </c>
      <c r="I222" s="2">
        <f t="shared" si="26"/>
        <v>0</v>
      </c>
      <c r="J222" s="2">
        <f t="shared" si="26"/>
        <v>44195</v>
      </c>
    </row>
    <row r="225" spans="1:10" s="4" customFormat="1" ht="33" customHeight="1">
      <c r="A225" s="21" t="s">
        <v>22</v>
      </c>
      <c r="B225" s="21"/>
      <c r="C225" s="21"/>
      <c r="D225" s="21"/>
      <c r="E225" s="21"/>
      <c r="F225" s="21"/>
      <c r="G225" s="21"/>
      <c r="H225" s="21"/>
      <c r="I225" s="21"/>
      <c r="J225" s="21"/>
    </row>
    <row r="226" spans="1:6" ht="12.75" customHeight="1">
      <c r="A226" s="7"/>
      <c r="B226" s="11"/>
      <c r="C226" s="10"/>
      <c r="D226" s="10"/>
      <c r="E226" s="10"/>
      <c r="F226" s="10"/>
    </row>
    <row r="227" spans="1:10" ht="30" customHeight="1">
      <c r="A227" s="5" t="s">
        <v>1</v>
      </c>
      <c r="B227" s="5" t="s">
        <v>25</v>
      </c>
      <c r="C227" s="5" t="s">
        <v>33</v>
      </c>
      <c r="D227" s="5" t="s">
        <v>25</v>
      </c>
      <c r="E227" s="5" t="s">
        <v>26</v>
      </c>
      <c r="F227" s="5" t="s">
        <v>33</v>
      </c>
      <c r="G227" s="5" t="s">
        <v>26</v>
      </c>
      <c r="H227" s="5" t="s">
        <v>32</v>
      </c>
      <c r="I227" s="5" t="s">
        <v>33</v>
      </c>
      <c r="J227" s="5" t="s">
        <v>32</v>
      </c>
    </row>
    <row r="228" spans="1:10" ht="15.75">
      <c r="A228" s="2" t="s">
        <v>19</v>
      </c>
      <c r="B228" s="2">
        <v>13149</v>
      </c>
      <c r="C228" s="2"/>
      <c r="D228" s="2">
        <f aca="true" t="shared" si="27" ref="D228:D247">B228+C228</f>
        <v>13149</v>
      </c>
      <c r="E228" s="2">
        <v>14132</v>
      </c>
      <c r="F228" s="2"/>
      <c r="G228" s="2">
        <f aca="true" t="shared" si="28" ref="G228:G247">E228+F228</f>
        <v>14132</v>
      </c>
      <c r="H228" s="2">
        <v>15151</v>
      </c>
      <c r="I228" s="2"/>
      <c r="J228" s="2">
        <f aca="true" t="shared" si="29" ref="J228:J247">H228+I228</f>
        <v>15151</v>
      </c>
    </row>
    <row r="229" spans="1:10" ht="15.75">
      <c r="A229" s="2" t="s">
        <v>21</v>
      </c>
      <c r="B229" s="2">
        <v>4080</v>
      </c>
      <c r="C229" s="2"/>
      <c r="D229" s="2">
        <f t="shared" si="27"/>
        <v>4080</v>
      </c>
      <c r="E229" s="2">
        <v>4384</v>
      </c>
      <c r="F229" s="2"/>
      <c r="G229" s="2">
        <f t="shared" si="28"/>
        <v>4384</v>
      </c>
      <c r="H229" s="2">
        <v>4700</v>
      </c>
      <c r="I229" s="2"/>
      <c r="J229" s="2">
        <f t="shared" si="29"/>
        <v>4700</v>
      </c>
    </row>
    <row r="230" spans="1:10" ht="15.75">
      <c r="A230" s="2" t="s">
        <v>2</v>
      </c>
      <c r="B230" s="2">
        <v>1796</v>
      </c>
      <c r="C230" s="2"/>
      <c r="D230" s="2">
        <f t="shared" si="27"/>
        <v>1796</v>
      </c>
      <c r="E230" s="2">
        <v>1931</v>
      </c>
      <c r="F230" s="2"/>
      <c r="G230" s="2">
        <f t="shared" si="28"/>
        <v>1931</v>
      </c>
      <c r="H230" s="2">
        <v>2070</v>
      </c>
      <c r="I230" s="2"/>
      <c r="J230" s="2">
        <f t="shared" si="29"/>
        <v>2070</v>
      </c>
    </row>
    <row r="231" spans="1:10" ht="15.75">
      <c r="A231" s="2" t="s">
        <v>3</v>
      </c>
      <c r="B231" s="2">
        <v>1243</v>
      </c>
      <c r="C231" s="2"/>
      <c r="D231" s="2">
        <f t="shared" si="27"/>
        <v>1243</v>
      </c>
      <c r="E231" s="2">
        <v>1335</v>
      </c>
      <c r="F231" s="2"/>
      <c r="G231" s="2">
        <f t="shared" si="28"/>
        <v>1335</v>
      </c>
      <c r="H231" s="2">
        <v>1432</v>
      </c>
      <c r="I231" s="2"/>
      <c r="J231" s="2">
        <f t="shared" si="29"/>
        <v>1432</v>
      </c>
    </row>
    <row r="232" spans="1:10" ht="15.75">
      <c r="A232" s="2" t="s">
        <v>20</v>
      </c>
      <c r="B232" s="2">
        <v>846</v>
      </c>
      <c r="C232" s="2"/>
      <c r="D232" s="2">
        <f t="shared" si="27"/>
        <v>846</v>
      </c>
      <c r="E232" s="2">
        <v>909</v>
      </c>
      <c r="F232" s="2"/>
      <c r="G232" s="2">
        <f t="shared" si="28"/>
        <v>909</v>
      </c>
      <c r="H232" s="2">
        <v>975</v>
      </c>
      <c r="I232" s="2"/>
      <c r="J232" s="2">
        <f t="shared" si="29"/>
        <v>975</v>
      </c>
    </row>
    <row r="233" spans="1:10" ht="15.75">
      <c r="A233" s="2" t="s">
        <v>4</v>
      </c>
      <c r="B233" s="2">
        <v>625</v>
      </c>
      <c r="C233" s="2"/>
      <c r="D233" s="2">
        <f t="shared" si="27"/>
        <v>625</v>
      </c>
      <c r="E233" s="2">
        <v>672</v>
      </c>
      <c r="F233" s="2"/>
      <c r="G233" s="2">
        <f t="shared" si="28"/>
        <v>672</v>
      </c>
      <c r="H233" s="2">
        <v>720</v>
      </c>
      <c r="I233" s="2"/>
      <c r="J233" s="2">
        <f t="shared" si="29"/>
        <v>720</v>
      </c>
    </row>
    <row r="234" spans="1:10" ht="15.75">
      <c r="A234" s="2" t="s">
        <v>5</v>
      </c>
      <c r="B234" s="2">
        <v>1312</v>
      </c>
      <c r="C234" s="2"/>
      <c r="D234" s="2">
        <f t="shared" si="27"/>
        <v>1312</v>
      </c>
      <c r="E234" s="2">
        <v>1410</v>
      </c>
      <c r="F234" s="2"/>
      <c r="G234" s="2">
        <f t="shared" si="28"/>
        <v>1410</v>
      </c>
      <c r="H234" s="2">
        <v>1512</v>
      </c>
      <c r="I234" s="2"/>
      <c r="J234" s="2">
        <f t="shared" si="29"/>
        <v>1512</v>
      </c>
    </row>
    <row r="235" spans="1:10" ht="15.75">
      <c r="A235" s="2" t="s">
        <v>6</v>
      </c>
      <c r="B235" s="2">
        <v>230</v>
      </c>
      <c r="C235" s="2"/>
      <c r="D235" s="2">
        <f t="shared" si="27"/>
        <v>230</v>
      </c>
      <c r="E235" s="2">
        <v>247</v>
      </c>
      <c r="F235" s="2"/>
      <c r="G235" s="2">
        <f t="shared" si="28"/>
        <v>247</v>
      </c>
      <c r="H235" s="2">
        <v>265</v>
      </c>
      <c r="I235" s="2"/>
      <c r="J235" s="2">
        <f t="shared" si="29"/>
        <v>265</v>
      </c>
    </row>
    <row r="236" spans="1:10" ht="15.75">
      <c r="A236" s="2" t="s">
        <v>7</v>
      </c>
      <c r="B236" s="2">
        <v>440</v>
      </c>
      <c r="C236" s="2"/>
      <c r="D236" s="2">
        <f t="shared" si="27"/>
        <v>440</v>
      </c>
      <c r="E236" s="2">
        <v>473</v>
      </c>
      <c r="F236" s="2"/>
      <c r="G236" s="2">
        <f t="shared" si="28"/>
        <v>473</v>
      </c>
      <c r="H236" s="2">
        <v>507</v>
      </c>
      <c r="I236" s="2"/>
      <c r="J236" s="2">
        <f t="shared" si="29"/>
        <v>507</v>
      </c>
    </row>
    <row r="237" spans="1:10" ht="15.75">
      <c r="A237" s="2" t="s">
        <v>8</v>
      </c>
      <c r="B237" s="2">
        <v>170</v>
      </c>
      <c r="C237" s="2"/>
      <c r="D237" s="2">
        <f t="shared" si="27"/>
        <v>170</v>
      </c>
      <c r="E237" s="2">
        <v>183</v>
      </c>
      <c r="F237" s="2"/>
      <c r="G237" s="2">
        <f t="shared" si="28"/>
        <v>183</v>
      </c>
      <c r="H237" s="2">
        <v>196</v>
      </c>
      <c r="I237" s="2"/>
      <c r="J237" s="2">
        <f t="shared" si="29"/>
        <v>196</v>
      </c>
    </row>
    <row r="238" spans="1:10" ht="15.75">
      <c r="A238" s="2" t="s">
        <v>9</v>
      </c>
      <c r="B238" s="2">
        <v>368</v>
      </c>
      <c r="C238" s="2"/>
      <c r="D238" s="2">
        <f t="shared" si="27"/>
        <v>368</v>
      </c>
      <c r="E238" s="2">
        <v>396</v>
      </c>
      <c r="F238" s="2"/>
      <c r="G238" s="2">
        <f t="shared" si="28"/>
        <v>396</v>
      </c>
      <c r="H238" s="2">
        <v>424</v>
      </c>
      <c r="I238" s="2"/>
      <c r="J238" s="2">
        <f t="shared" si="29"/>
        <v>424</v>
      </c>
    </row>
    <row r="239" spans="1:10" ht="15.75">
      <c r="A239" s="2" t="s">
        <v>10</v>
      </c>
      <c r="B239" s="2">
        <v>558</v>
      </c>
      <c r="C239" s="2"/>
      <c r="D239" s="2">
        <f t="shared" si="27"/>
        <v>558</v>
      </c>
      <c r="E239" s="2">
        <v>600</v>
      </c>
      <c r="F239" s="2"/>
      <c r="G239" s="2">
        <f t="shared" si="28"/>
        <v>600</v>
      </c>
      <c r="H239" s="2">
        <v>643</v>
      </c>
      <c r="I239" s="2"/>
      <c r="J239" s="2">
        <f t="shared" si="29"/>
        <v>643</v>
      </c>
    </row>
    <row r="240" spans="1:10" ht="15.75">
      <c r="A240" s="2" t="s">
        <v>11</v>
      </c>
      <c r="B240" s="2">
        <v>300</v>
      </c>
      <c r="C240" s="2"/>
      <c r="D240" s="2">
        <f t="shared" si="27"/>
        <v>300</v>
      </c>
      <c r="E240" s="2">
        <v>323</v>
      </c>
      <c r="F240" s="2"/>
      <c r="G240" s="2">
        <f t="shared" si="28"/>
        <v>323</v>
      </c>
      <c r="H240" s="2">
        <v>346</v>
      </c>
      <c r="I240" s="2"/>
      <c r="J240" s="2">
        <f t="shared" si="29"/>
        <v>346</v>
      </c>
    </row>
    <row r="241" spans="1:10" ht="15.75">
      <c r="A241" s="2" t="s">
        <v>18</v>
      </c>
      <c r="B241" s="2">
        <v>193</v>
      </c>
      <c r="C241" s="2"/>
      <c r="D241" s="2">
        <f t="shared" si="27"/>
        <v>193</v>
      </c>
      <c r="E241" s="2">
        <v>207</v>
      </c>
      <c r="F241" s="2"/>
      <c r="G241" s="2">
        <f t="shared" si="28"/>
        <v>207</v>
      </c>
      <c r="H241" s="2">
        <v>222</v>
      </c>
      <c r="I241" s="2"/>
      <c r="J241" s="2">
        <f t="shared" si="29"/>
        <v>222</v>
      </c>
    </row>
    <row r="242" spans="1:10" ht="15.75">
      <c r="A242" s="2" t="s">
        <v>12</v>
      </c>
      <c r="B242" s="2">
        <v>400</v>
      </c>
      <c r="C242" s="2"/>
      <c r="D242" s="2">
        <f t="shared" si="27"/>
        <v>400</v>
      </c>
      <c r="E242" s="2">
        <v>430</v>
      </c>
      <c r="F242" s="2"/>
      <c r="G242" s="2">
        <f t="shared" si="28"/>
        <v>430</v>
      </c>
      <c r="H242" s="2">
        <v>461</v>
      </c>
      <c r="I242" s="2"/>
      <c r="J242" s="2">
        <f t="shared" si="29"/>
        <v>461</v>
      </c>
    </row>
    <row r="243" spans="1:10" ht="15.75">
      <c r="A243" s="2" t="s">
        <v>13</v>
      </c>
      <c r="B243" s="2">
        <v>640</v>
      </c>
      <c r="C243" s="2"/>
      <c r="D243" s="2">
        <f t="shared" si="27"/>
        <v>640</v>
      </c>
      <c r="E243" s="2">
        <v>688</v>
      </c>
      <c r="F243" s="2"/>
      <c r="G243" s="2">
        <f t="shared" si="28"/>
        <v>688</v>
      </c>
      <c r="H243" s="2">
        <v>738</v>
      </c>
      <c r="I243" s="2"/>
      <c r="J243" s="2">
        <f t="shared" si="29"/>
        <v>738</v>
      </c>
    </row>
    <row r="244" spans="1:10" ht="15.75">
      <c r="A244" s="2" t="s">
        <v>14</v>
      </c>
      <c r="B244" s="2">
        <v>450</v>
      </c>
      <c r="C244" s="2"/>
      <c r="D244" s="2">
        <f t="shared" si="27"/>
        <v>450</v>
      </c>
      <c r="E244" s="2">
        <v>484</v>
      </c>
      <c r="F244" s="2"/>
      <c r="G244" s="2">
        <f t="shared" si="28"/>
        <v>484</v>
      </c>
      <c r="H244" s="2">
        <v>519</v>
      </c>
      <c r="I244" s="2"/>
      <c r="J244" s="2">
        <f t="shared" si="29"/>
        <v>519</v>
      </c>
    </row>
    <row r="245" spans="1:10" ht="15.75">
      <c r="A245" s="2" t="s">
        <v>15</v>
      </c>
      <c r="B245" s="2">
        <v>370</v>
      </c>
      <c r="C245" s="2"/>
      <c r="D245" s="2">
        <f t="shared" si="27"/>
        <v>370</v>
      </c>
      <c r="E245" s="2">
        <v>398</v>
      </c>
      <c r="F245" s="2"/>
      <c r="G245" s="2">
        <f t="shared" si="28"/>
        <v>398</v>
      </c>
      <c r="H245" s="2">
        <v>426</v>
      </c>
      <c r="I245" s="2"/>
      <c r="J245" s="2">
        <f t="shared" si="29"/>
        <v>426</v>
      </c>
    </row>
    <row r="246" spans="1:10" ht="15.75">
      <c r="A246" s="2" t="s">
        <v>16</v>
      </c>
      <c r="B246" s="2">
        <v>425</v>
      </c>
      <c r="C246" s="2"/>
      <c r="D246" s="2">
        <f t="shared" si="27"/>
        <v>425</v>
      </c>
      <c r="E246" s="2">
        <v>457</v>
      </c>
      <c r="F246" s="2"/>
      <c r="G246" s="2">
        <f t="shared" si="28"/>
        <v>457</v>
      </c>
      <c r="H246" s="2">
        <v>490</v>
      </c>
      <c r="I246" s="2"/>
      <c r="J246" s="2">
        <f t="shared" si="29"/>
        <v>490</v>
      </c>
    </row>
    <row r="247" spans="1:10" ht="15.75">
      <c r="A247" s="2" t="s">
        <v>17</v>
      </c>
      <c r="B247" s="2">
        <v>810</v>
      </c>
      <c r="C247" s="2"/>
      <c r="D247" s="2">
        <f t="shared" si="27"/>
        <v>810</v>
      </c>
      <c r="E247" s="2">
        <v>871</v>
      </c>
      <c r="F247" s="2"/>
      <c r="G247" s="2">
        <f t="shared" si="28"/>
        <v>871</v>
      </c>
      <c r="H247" s="2">
        <v>933</v>
      </c>
      <c r="I247" s="2"/>
      <c r="J247" s="2">
        <f t="shared" si="29"/>
        <v>933</v>
      </c>
    </row>
    <row r="248" spans="1:10" ht="15.75">
      <c r="A248" s="2" t="s">
        <v>0</v>
      </c>
      <c r="B248" s="2">
        <f>SUM(B228:B247)</f>
        <v>28405</v>
      </c>
      <c r="C248" s="2">
        <f aca="true" t="shared" si="30" ref="C248:J248">SUM(C228:C247)</f>
        <v>0</v>
      </c>
      <c r="D248" s="2">
        <f t="shared" si="30"/>
        <v>28405</v>
      </c>
      <c r="E248" s="2">
        <f t="shared" si="30"/>
        <v>30530</v>
      </c>
      <c r="F248" s="2">
        <f t="shared" si="30"/>
        <v>0</v>
      </c>
      <c r="G248" s="2">
        <f t="shared" si="30"/>
        <v>30530</v>
      </c>
      <c r="H248" s="2">
        <f t="shared" si="30"/>
        <v>32730</v>
      </c>
      <c r="I248" s="2">
        <f t="shared" si="30"/>
        <v>0</v>
      </c>
      <c r="J248" s="2">
        <f t="shared" si="30"/>
        <v>32730</v>
      </c>
    </row>
    <row r="251" spans="1:10" s="4" customFormat="1" ht="15.75" customHeight="1">
      <c r="A251" s="25" t="s">
        <v>28</v>
      </c>
      <c r="B251" s="25"/>
      <c r="C251" s="25"/>
      <c r="D251" s="25"/>
      <c r="E251" s="25"/>
      <c r="F251" s="25"/>
      <c r="G251" s="25"/>
      <c r="H251" s="25"/>
      <c r="I251" s="25"/>
      <c r="J251" s="25"/>
    </row>
    <row r="253" spans="1:10" ht="47.25">
      <c r="A253" s="5" t="s">
        <v>1</v>
      </c>
      <c r="B253" s="5" t="s">
        <v>25</v>
      </c>
      <c r="C253" s="5" t="s">
        <v>33</v>
      </c>
      <c r="D253" s="5" t="s">
        <v>25</v>
      </c>
      <c r="E253" s="5" t="s">
        <v>26</v>
      </c>
      <c r="F253" s="5" t="s">
        <v>33</v>
      </c>
      <c r="G253" s="5" t="s">
        <v>26</v>
      </c>
      <c r="H253" s="5" t="s">
        <v>32</v>
      </c>
      <c r="I253" s="5" t="s">
        <v>33</v>
      </c>
      <c r="J253" s="5" t="s">
        <v>32</v>
      </c>
    </row>
    <row r="254" spans="1:10" ht="15.75">
      <c r="A254" s="2" t="s">
        <v>19</v>
      </c>
      <c r="B254" s="2">
        <v>128076</v>
      </c>
      <c r="C254" s="2"/>
      <c r="D254" s="2">
        <f aca="true" t="shared" si="31" ref="D254:D273">B254+C254</f>
        <v>128076</v>
      </c>
      <c r="E254" s="2">
        <v>140726</v>
      </c>
      <c r="F254" s="2"/>
      <c r="G254" s="2">
        <f aca="true" t="shared" si="32" ref="G254:G273">E254+F254</f>
        <v>140726</v>
      </c>
      <c r="H254" s="2">
        <v>150859</v>
      </c>
      <c r="I254" s="2"/>
      <c r="J254" s="2">
        <f aca="true" t="shared" si="33" ref="J254:J273">H254+I254</f>
        <v>150859</v>
      </c>
    </row>
    <row r="255" spans="1:10" ht="15.75">
      <c r="A255" s="2" t="s">
        <v>21</v>
      </c>
      <c r="B255" s="2"/>
      <c r="C255" s="2">
        <v>16804</v>
      </c>
      <c r="D255" s="2">
        <f t="shared" si="31"/>
        <v>16804</v>
      </c>
      <c r="E255" s="2"/>
      <c r="F255" s="2"/>
      <c r="G255" s="2"/>
      <c r="H255" s="2"/>
      <c r="I255" s="2"/>
      <c r="J255" s="2"/>
    </row>
    <row r="256" spans="1:10" ht="15.75">
      <c r="A256" s="2" t="s">
        <v>2</v>
      </c>
      <c r="B256" s="2"/>
      <c r="C256" s="2">
        <v>35464</v>
      </c>
      <c r="D256" s="2">
        <f t="shared" si="31"/>
        <v>35464</v>
      </c>
      <c r="E256" s="2"/>
      <c r="F256" s="2"/>
      <c r="G256" s="2"/>
      <c r="H256" s="2"/>
      <c r="I256" s="2"/>
      <c r="J256" s="2"/>
    </row>
    <row r="257" spans="1:10" ht="15.75">
      <c r="A257" s="2" t="s">
        <v>3</v>
      </c>
      <c r="B257" s="2">
        <v>33851</v>
      </c>
      <c r="C257" s="2"/>
      <c r="D257" s="2">
        <f t="shared" si="31"/>
        <v>33851</v>
      </c>
      <c r="E257" s="2">
        <v>35350</v>
      </c>
      <c r="F257" s="2"/>
      <c r="G257" s="2">
        <f t="shared" si="32"/>
        <v>35350</v>
      </c>
      <c r="H257" s="2">
        <v>37895</v>
      </c>
      <c r="I257" s="2"/>
      <c r="J257" s="2">
        <f t="shared" si="33"/>
        <v>37895</v>
      </c>
    </row>
    <row r="258" spans="1:10" ht="15.75">
      <c r="A258" s="2" t="s">
        <v>20</v>
      </c>
      <c r="B258" s="2">
        <v>19060</v>
      </c>
      <c r="C258" s="2"/>
      <c r="D258" s="2">
        <f t="shared" si="31"/>
        <v>19060</v>
      </c>
      <c r="E258" s="2">
        <v>20007</v>
      </c>
      <c r="F258" s="2"/>
      <c r="G258" s="2">
        <f t="shared" si="32"/>
        <v>20007</v>
      </c>
      <c r="H258" s="2">
        <v>21447</v>
      </c>
      <c r="I258" s="2"/>
      <c r="J258" s="2">
        <f t="shared" si="33"/>
        <v>21447</v>
      </c>
    </row>
    <row r="259" spans="1:10" ht="15.75">
      <c r="A259" s="2" t="s">
        <v>4</v>
      </c>
      <c r="B259" s="2">
        <v>19048</v>
      </c>
      <c r="C259" s="2"/>
      <c r="D259" s="2">
        <f t="shared" si="31"/>
        <v>19048</v>
      </c>
      <c r="E259" s="2">
        <v>19569</v>
      </c>
      <c r="F259" s="2"/>
      <c r="G259" s="2">
        <f t="shared" si="32"/>
        <v>19569</v>
      </c>
      <c r="H259" s="2">
        <v>20978</v>
      </c>
      <c r="I259" s="2"/>
      <c r="J259" s="2">
        <f t="shared" si="33"/>
        <v>20978</v>
      </c>
    </row>
    <row r="260" spans="1:10" ht="15.75">
      <c r="A260" s="2" t="s">
        <v>5</v>
      </c>
      <c r="B260" s="2">
        <v>21920</v>
      </c>
      <c r="C260" s="2"/>
      <c r="D260" s="2">
        <f t="shared" si="31"/>
        <v>21920</v>
      </c>
      <c r="E260" s="2">
        <v>22641</v>
      </c>
      <c r="F260" s="2"/>
      <c r="G260" s="2">
        <f t="shared" si="32"/>
        <v>22641</v>
      </c>
      <c r="H260" s="2">
        <v>24271</v>
      </c>
      <c r="I260" s="2"/>
      <c r="J260" s="2">
        <f t="shared" si="33"/>
        <v>24271</v>
      </c>
    </row>
    <row r="261" spans="1:10" ht="15.75">
      <c r="A261" s="2" t="s">
        <v>6</v>
      </c>
      <c r="B261" s="2">
        <v>25641</v>
      </c>
      <c r="C261" s="2"/>
      <c r="D261" s="2">
        <f t="shared" si="31"/>
        <v>25641</v>
      </c>
      <c r="E261" s="2">
        <v>25597</v>
      </c>
      <c r="F261" s="2"/>
      <c r="G261" s="2">
        <f t="shared" si="32"/>
        <v>25597</v>
      </c>
      <c r="H261" s="2">
        <v>27440</v>
      </c>
      <c r="I261" s="2"/>
      <c r="J261" s="2">
        <f t="shared" si="33"/>
        <v>27440</v>
      </c>
    </row>
    <row r="262" spans="1:10" ht="15.75">
      <c r="A262" s="2" t="s">
        <v>7</v>
      </c>
      <c r="B262" s="2">
        <v>23257</v>
      </c>
      <c r="C262" s="2"/>
      <c r="D262" s="2">
        <f t="shared" si="31"/>
        <v>23257</v>
      </c>
      <c r="E262" s="2">
        <v>24136</v>
      </c>
      <c r="F262" s="2"/>
      <c r="G262" s="2">
        <f t="shared" si="32"/>
        <v>24136</v>
      </c>
      <c r="H262" s="2">
        <v>25874</v>
      </c>
      <c r="I262" s="2"/>
      <c r="J262" s="2">
        <f t="shared" si="33"/>
        <v>25874</v>
      </c>
    </row>
    <row r="263" spans="1:10" ht="15.75">
      <c r="A263" s="2" t="s">
        <v>8</v>
      </c>
      <c r="B263" s="2">
        <v>7867</v>
      </c>
      <c r="C263" s="2"/>
      <c r="D263" s="2">
        <f t="shared" si="31"/>
        <v>7867</v>
      </c>
      <c r="E263" s="2">
        <v>8038</v>
      </c>
      <c r="F263" s="2"/>
      <c r="G263" s="2">
        <f t="shared" si="32"/>
        <v>8038</v>
      </c>
      <c r="H263" s="2">
        <v>8617</v>
      </c>
      <c r="I263" s="2"/>
      <c r="J263" s="2">
        <f t="shared" si="33"/>
        <v>8617</v>
      </c>
    </row>
    <row r="264" spans="1:10" ht="15.75">
      <c r="A264" s="2" t="s">
        <v>9</v>
      </c>
      <c r="B264" s="2">
        <v>28039</v>
      </c>
      <c r="C264" s="2"/>
      <c r="D264" s="2">
        <f t="shared" si="31"/>
        <v>28039</v>
      </c>
      <c r="E264" s="2">
        <v>28753</v>
      </c>
      <c r="F264" s="2"/>
      <c r="G264" s="2">
        <f t="shared" si="32"/>
        <v>28753</v>
      </c>
      <c r="H264" s="2">
        <v>30823</v>
      </c>
      <c r="I264" s="2"/>
      <c r="J264" s="2">
        <f t="shared" si="33"/>
        <v>30823</v>
      </c>
    </row>
    <row r="265" spans="1:10" ht="15.75">
      <c r="A265" s="2" t="s">
        <v>10</v>
      </c>
      <c r="B265" s="2">
        <v>25888</v>
      </c>
      <c r="C265" s="2"/>
      <c r="D265" s="2">
        <f t="shared" si="31"/>
        <v>25888</v>
      </c>
      <c r="E265" s="2">
        <v>26512</v>
      </c>
      <c r="F265" s="2"/>
      <c r="G265" s="2">
        <f t="shared" si="32"/>
        <v>26512</v>
      </c>
      <c r="H265" s="2">
        <v>28421</v>
      </c>
      <c r="I265" s="2"/>
      <c r="J265" s="2">
        <f t="shared" si="33"/>
        <v>28421</v>
      </c>
    </row>
    <row r="266" spans="1:10" ht="15.75">
      <c r="A266" s="2" t="s">
        <v>11</v>
      </c>
      <c r="B266" s="2">
        <v>12317</v>
      </c>
      <c r="C266" s="2"/>
      <c r="D266" s="2">
        <f t="shared" si="31"/>
        <v>12317</v>
      </c>
      <c r="E266" s="2">
        <v>12659</v>
      </c>
      <c r="F266" s="2"/>
      <c r="G266" s="2">
        <f t="shared" si="32"/>
        <v>12659</v>
      </c>
      <c r="H266" s="2">
        <v>13570</v>
      </c>
      <c r="I266" s="2"/>
      <c r="J266" s="2">
        <f t="shared" si="33"/>
        <v>13570</v>
      </c>
    </row>
    <row r="267" spans="1:10" ht="15.75">
      <c r="A267" s="2" t="s">
        <v>18</v>
      </c>
      <c r="B267" s="2">
        <v>18766</v>
      </c>
      <c r="C267" s="2"/>
      <c r="D267" s="2">
        <f t="shared" si="31"/>
        <v>18766</v>
      </c>
      <c r="E267" s="2">
        <v>19369</v>
      </c>
      <c r="F267" s="2"/>
      <c r="G267" s="2">
        <f t="shared" si="32"/>
        <v>19369</v>
      </c>
      <c r="H267" s="2">
        <v>20764</v>
      </c>
      <c r="I267" s="2"/>
      <c r="J267" s="2">
        <f t="shared" si="33"/>
        <v>20764</v>
      </c>
    </row>
    <row r="268" spans="1:10" ht="15.75">
      <c r="A268" s="2" t="s">
        <v>12</v>
      </c>
      <c r="B268" s="2">
        <v>25474</v>
      </c>
      <c r="C268" s="2"/>
      <c r="D268" s="2">
        <f t="shared" si="31"/>
        <v>25474</v>
      </c>
      <c r="E268" s="2">
        <v>25530</v>
      </c>
      <c r="F268" s="2"/>
      <c r="G268" s="2">
        <f t="shared" si="32"/>
        <v>25530</v>
      </c>
      <c r="H268" s="2">
        <v>27368</v>
      </c>
      <c r="I268" s="2"/>
      <c r="J268" s="2">
        <f t="shared" si="33"/>
        <v>27368</v>
      </c>
    </row>
    <row r="269" spans="1:10" ht="15.75">
      <c r="A269" s="2" t="s">
        <v>13</v>
      </c>
      <c r="B269" s="2">
        <v>16528</v>
      </c>
      <c r="C269" s="2"/>
      <c r="D269" s="2">
        <f t="shared" si="31"/>
        <v>16528</v>
      </c>
      <c r="E269" s="2">
        <v>17049</v>
      </c>
      <c r="F269" s="2"/>
      <c r="G269" s="2">
        <f t="shared" si="32"/>
        <v>17049</v>
      </c>
      <c r="H269" s="2">
        <v>18277</v>
      </c>
      <c r="I269" s="2"/>
      <c r="J269" s="2">
        <f t="shared" si="33"/>
        <v>18277</v>
      </c>
    </row>
    <row r="270" spans="1:10" ht="15.75">
      <c r="A270" s="2" t="s">
        <v>14</v>
      </c>
      <c r="B270" s="2">
        <v>14520</v>
      </c>
      <c r="C270" s="2"/>
      <c r="D270" s="2">
        <f t="shared" si="31"/>
        <v>14520</v>
      </c>
      <c r="E270" s="2">
        <v>15313</v>
      </c>
      <c r="F270" s="2"/>
      <c r="G270" s="2">
        <f t="shared" si="32"/>
        <v>15313</v>
      </c>
      <c r="H270" s="2">
        <v>16416</v>
      </c>
      <c r="I270" s="2"/>
      <c r="J270" s="2">
        <f t="shared" si="33"/>
        <v>16416</v>
      </c>
    </row>
    <row r="271" spans="1:10" ht="15.75">
      <c r="A271" s="2" t="s">
        <v>15</v>
      </c>
      <c r="B271" s="2">
        <v>21421</v>
      </c>
      <c r="C271" s="2"/>
      <c r="D271" s="2">
        <f t="shared" si="31"/>
        <v>21421</v>
      </c>
      <c r="E271" s="2">
        <v>22270</v>
      </c>
      <c r="F271" s="2"/>
      <c r="G271" s="2">
        <f t="shared" si="32"/>
        <v>22270</v>
      </c>
      <c r="H271" s="2">
        <v>23873</v>
      </c>
      <c r="I271" s="2"/>
      <c r="J271" s="2">
        <f t="shared" si="33"/>
        <v>23873</v>
      </c>
    </row>
    <row r="272" spans="1:10" ht="15.75">
      <c r="A272" s="2" t="s">
        <v>16</v>
      </c>
      <c r="B272" s="2">
        <v>30102</v>
      </c>
      <c r="C272" s="2"/>
      <c r="D272" s="2">
        <f t="shared" si="31"/>
        <v>30102</v>
      </c>
      <c r="E272" s="2">
        <v>30183</v>
      </c>
      <c r="F272" s="2"/>
      <c r="G272" s="2">
        <f t="shared" si="32"/>
        <v>30183</v>
      </c>
      <c r="H272" s="2">
        <v>32356</v>
      </c>
      <c r="I272" s="2"/>
      <c r="J272" s="2">
        <f t="shared" si="33"/>
        <v>32356</v>
      </c>
    </row>
    <row r="273" spans="1:10" ht="15.75">
      <c r="A273" s="2" t="s">
        <v>17</v>
      </c>
      <c r="B273" s="2">
        <v>25643</v>
      </c>
      <c r="C273" s="2"/>
      <c r="D273" s="2">
        <f t="shared" si="31"/>
        <v>25643</v>
      </c>
      <c r="E273" s="2">
        <v>29062</v>
      </c>
      <c r="F273" s="2"/>
      <c r="G273" s="2">
        <f t="shared" si="32"/>
        <v>29062</v>
      </c>
      <c r="H273" s="2">
        <v>31154</v>
      </c>
      <c r="I273" s="2"/>
      <c r="J273" s="2">
        <f t="shared" si="33"/>
        <v>31154</v>
      </c>
    </row>
    <row r="274" spans="1:10" ht="15.75">
      <c r="A274" s="2" t="s">
        <v>0</v>
      </c>
      <c r="B274" s="2">
        <f>SUM(B254:B273)</f>
        <v>497418</v>
      </c>
      <c r="C274" s="2">
        <f aca="true" t="shared" si="34" ref="C274:J274">SUM(C254:C273)</f>
        <v>52268</v>
      </c>
      <c r="D274" s="2">
        <f t="shared" si="34"/>
        <v>549686</v>
      </c>
      <c r="E274" s="2">
        <f t="shared" si="34"/>
        <v>522764</v>
      </c>
      <c r="F274" s="2">
        <f t="shared" si="34"/>
        <v>0</v>
      </c>
      <c r="G274" s="2">
        <f t="shared" si="34"/>
        <v>522764</v>
      </c>
      <c r="H274" s="2">
        <f t="shared" si="34"/>
        <v>560403</v>
      </c>
      <c r="I274" s="2">
        <f t="shared" si="34"/>
        <v>0</v>
      </c>
      <c r="J274" s="2">
        <f t="shared" si="34"/>
        <v>560403</v>
      </c>
    </row>
    <row r="277" spans="1:10" ht="15.75">
      <c r="A277" s="25" t="s">
        <v>23</v>
      </c>
      <c r="B277" s="25"/>
      <c r="C277" s="25"/>
      <c r="D277" s="25"/>
      <c r="E277" s="25"/>
      <c r="F277" s="25"/>
      <c r="G277" s="25"/>
      <c r="H277" s="25"/>
      <c r="I277" s="25"/>
      <c r="J277" s="25"/>
    </row>
    <row r="279" spans="1:11" ht="47.25">
      <c r="A279" s="5" t="s">
        <v>1</v>
      </c>
      <c r="B279" s="5" t="s">
        <v>25</v>
      </c>
      <c r="C279" s="5" t="s">
        <v>33</v>
      </c>
      <c r="D279" s="5" t="s">
        <v>25</v>
      </c>
      <c r="E279" s="5" t="s">
        <v>26</v>
      </c>
      <c r="F279" s="5" t="s">
        <v>33</v>
      </c>
      <c r="G279" s="5" t="s">
        <v>26</v>
      </c>
      <c r="H279" s="5" t="s">
        <v>32</v>
      </c>
      <c r="I279" s="5" t="s">
        <v>33</v>
      </c>
      <c r="J279" s="5" t="s">
        <v>32</v>
      </c>
      <c r="K279" s="12"/>
    </row>
    <row r="280" spans="1:10" ht="15.75">
      <c r="A280" s="2" t="s">
        <v>19</v>
      </c>
      <c r="B280" s="2">
        <f>640819-234173</f>
        <v>406646</v>
      </c>
      <c r="C280" s="2">
        <v>-251520</v>
      </c>
      <c r="D280" s="2">
        <f aca="true" t="shared" si="35" ref="D280:D300">B280+C280</f>
        <v>155126</v>
      </c>
      <c r="E280" s="2">
        <f>688880-251736</f>
        <v>437144</v>
      </c>
      <c r="F280" s="2"/>
      <c r="G280" s="2">
        <f aca="true" t="shared" si="36" ref="G280:G300">E280+F280</f>
        <v>437144</v>
      </c>
      <c r="H280" s="2">
        <f>738479-269861</f>
        <v>468618</v>
      </c>
      <c r="I280" s="2"/>
      <c r="J280" s="2">
        <f aca="true" t="shared" si="37" ref="J280:J300">H280+I280</f>
        <v>468618</v>
      </c>
    </row>
    <row r="281" spans="1:10" ht="15.75">
      <c r="A281" s="2" t="s">
        <v>21</v>
      </c>
      <c r="B281" s="2"/>
      <c r="C281" s="2">
        <v>48854</v>
      </c>
      <c r="D281" s="2">
        <f t="shared" si="35"/>
        <v>48854</v>
      </c>
      <c r="E281" s="2"/>
      <c r="F281" s="2"/>
      <c r="G281" s="2"/>
      <c r="H281" s="2"/>
      <c r="I281" s="2"/>
      <c r="J281" s="2"/>
    </row>
    <row r="282" spans="1:10" ht="15.75">
      <c r="A282" s="2" t="s">
        <v>2</v>
      </c>
      <c r="B282" s="2"/>
      <c r="C282" s="2">
        <v>8621</v>
      </c>
      <c r="D282" s="2">
        <f t="shared" si="35"/>
        <v>8621</v>
      </c>
      <c r="E282" s="2"/>
      <c r="F282" s="2"/>
      <c r="G282" s="2"/>
      <c r="H282" s="2"/>
      <c r="I282" s="2"/>
      <c r="J282" s="2"/>
    </row>
    <row r="283" spans="1:10" ht="15.75">
      <c r="A283" s="2" t="s">
        <v>3</v>
      </c>
      <c r="B283" s="2">
        <f>89260-27775</f>
        <v>61485</v>
      </c>
      <c r="C283" s="2">
        <v>-42459</v>
      </c>
      <c r="D283" s="2">
        <f t="shared" si="35"/>
        <v>19026</v>
      </c>
      <c r="E283" s="2">
        <f>95954-29858</f>
        <v>66096</v>
      </c>
      <c r="F283" s="2"/>
      <c r="G283" s="2">
        <f t="shared" si="36"/>
        <v>66096</v>
      </c>
      <c r="H283" s="2">
        <f>102863-32008</f>
        <v>70855</v>
      </c>
      <c r="I283" s="2"/>
      <c r="J283" s="2">
        <f t="shared" si="37"/>
        <v>70855</v>
      </c>
    </row>
    <row r="284" spans="1:10" ht="15.75">
      <c r="A284" s="2" t="s">
        <v>20</v>
      </c>
      <c r="B284" s="2">
        <f>73064-6088-27000</f>
        <v>39976</v>
      </c>
      <c r="C284" s="2">
        <v>-29472</v>
      </c>
      <c r="D284" s="2">
        <f t="shared" si="35"/>
        <v>10504</v>
      </c>
      <c r="E284" s="2">
        <f>78544-6545-29025</f>
        <v>42974</v>
      </c>
      <c r="F284" s="2"/>
      <c r="G284" s="2">
        <f t="shared" si="36"/>
        <v>42974</v>
      </c>
      <c r="H284" s="2">
        <f>84199-7016-31115</f>
        <v>46068</v>
      </c>
      <c r="I284" s="2"/>
      <c r="J284" s="2">
        <f t="shared" si="37"/>
        <v>46068</v>
      </c>
    </row>
    <row r="285" spans="1:10" ht="15.75">
      <c r="A285" s="2" t="s">
        <v>4</v>
      </c>
      <c r="B285" s="2">
        <f>73818-13203</f>
        <v>60615</v>
      </c>
      <c r="C285" s="2">
        <v>-41870</v>
      </c>
      <c r="D285" s="2">
        <f t="shared" si="35"/>
        <v>18745</v>
      </c>
      <c r="E285" s="2">
        <f>79355-14193</f>
        <v>65162</v>
      </c>
      <c r="F285" s="2"/>
      <c r="G285" s="2">
        <f t="shared" si="36"/>
        <v>65162</v>
      </c>
      <c r="H285" s="2">
        <f>85068-15215</f>
        <v>69853</v>
      </c>
      <c r="I285" s="2"/>
      <c r="J285" s="2">
        <f t="shared" si="37"/>
        <v>69853</v>
      </c>
    </row>
    <row r="286" spans="1:10" ht="15.75">
      <c r="A286" s="2" t="s">
        <v>5</v>
      </c>
      <c r="B286" s="2">
        <f>71310-22048</f>
        <v>49262</v>
      </c>
      <c r="C286" s="2">
        <v>-31694</v>
      </c>
      <c r="D286" s="2">
        <f t="shared" si="35"/>
        <v>17568</v>
      </c>
      <c r="E286" s="2">
        <f>76659-23702</f>
        <v>52957</v>
      </c>
      <c r="F286" s="2"/>
      <c r="G286" s="2">
        <f t="shared" si="36"/>
        <v>52957</v>
      </c>
      <c r="H286" s="2">
        <f>82179-25409</f>
        <v>56770</v>
      </c>
      <c r="I286" s="2"/>
      <c r="J286" s="2">
        <f t="shared" si="37"/>
        <v>56770</v>
      </c>
    </row>
    <row r="287" spans="1:10" ht="15.75">
      <c r="A287" s="2" t="s">
        <v>6</v>
      </c>
      <c r="B287" s="2">
        <f>13701-3627</f>
        <v>10074</v>
      </c>
      <c r="C287" s="2">
        <v>-7209</v>
      </c>
      <c r="D287" s="2">
        <f t="shared" si="35"/>
        <v>2865</v>
      </c>
      <c r="E287" s="2">
        <f>14728-3899</f>
        <v>10829</v>
      </c>
      <c r="F287" s="2"/>
      <c r="G287" s="2">
        <f t="shared" si="36"/>
        <v>10829</v>
      </c>
      <c r="H287" s="2">
        <f>15789-4180</f>
        <v>11609</v>
      </c>
      <c r="I287" s="2"/>
      <c r="J287" s="2">
        <f t="shared" si="37"/>
        <v>11609</v>
      </c>
    </row>
    <row r="288" spans="1:10" ht="15.75">
      <c r="A288" s="2" t="s">
        <v>7</v>
      </c>
      <c r="B288" s="2">
        <f>17851-1217</f>
        <v>16634</v>
      </c>
      <c r="C288" s="2">
        <v>-11225</v>
      </c>
      <c r="D288" s="2">
        <f t="shared" si="35"/>
        <v>5409</v>
      </c>
      <c r="E288" s="2">
        <f>19189-1308</f>
        <v>17881</v>
      </c>
      <c r="F288" s="2"/>
      <c r="G288" s="2">
        <f t="shared" si="36"/>
        <v>17881</v>
      </c>
      <c r="H288" s="2">
        <f>20571-1402</f>
        <v>19169</v>
      </c>
      <c r="I288" s="2"/>
      <c r="J288" s="2">
        <f t="shared" si="37"/>
        <v>19169</v>
      </c>
    </row>
    <row r="289" spans="1:10" ht="15.75">
      <c r="A289" s="2" t="s">
        <v>8</v>
      </c>
      <c r="B289" s="2">
        <f>14805-6308</f>
        <v>8497</v>
      </c>
      <c r="C289" s="2">
        <v>-6038</v>
      </c>
      <c r="D289" s="2">
        <f t="shared" si="35"/>
        <v>2459</v>
      </c>
      <c r="E289" s="2">
        <f>15915-6781</f>
        <v>9134</v>
      </c>
      <c r="F289" s="2"/>
      <c r="G289" s="2">
        <f t="shared" si="36"/>
        <v>9134</v>
      </c>
      <c r="H289" s="2">
        <f>17061-7269</f>
        <v>9792</v>
      </c>
      <c r="I289" s="2"/>
      <c r="J289" s="2">
        <f t="shared" si="37"/>
        <v>9792</v>
      </c>
    </row>
    <row r="290" spans="1:10" ht="15.75">
      <c r="A290" s="2" t="s">
        <v>9</v>
      </c>
      <c r="B290" s="2">
        <f>33815-7757</f>
        <v>26058</v>
      </c>
      <c r="C290" s="2">
        <v>-18112</v>
      </c>
      <c r="D290" s="2">
        <f t="shared" si="35"/>
        <v>7946</v>
      </c>
      <c r="E290" s="2">
        <f>36352-8339</f>
        <v>28013</v>
      </c>
      <c r="F290" s="2"/>
      <c r="G290" s="2">
        <f t="shared" si="36"/>
        <v>28013</v>
      </c>
      <c r="H290" s="2">
        <f>38969-8939</f>
        <v>30030</v>
      </c>
      <c r="I290" s="2"/>
      <c r="J290" s="2">
        <f t="shared" si="37"/>
        <v>30030</v>
      </c>
    </row>
    <row r="291" spans="1:10" ht="15.75">
      <c r="A291" s="2" t="s">
        <v>10</v>
      </c>
      <c r="B291" s="2">
        <f>52482-9854-13000</f>
        <v>29628</v>
      </c>
      <c r="C291" s="2">
        <v>-19667</v>
      </c>
      <c r="D291" s="2">
        <f t="shared" si="35"/>
        <v>9961</v>
      </c>
      <c r="E291" s="2">
        <f>56418-10593-13975</f>
        <v>31850</v>
      </c>
      <c r="F291" s="2"/>
      <c r="G291" s="2">
        <f t="shared" si="36"/>
        <v>31850</v>
      </c>
      <c r="H291" s="2">
        <f>60480-11356-14981</f>
        <v>34143</v>
      </c>
      <c r="I291" s="2"/>
      <c r="J291" s="2">
        <f t="shared" si="37"/>
        <v>34143</v>
      </c>
    </row>
    <row r="292" spans="1:10" ht="15.75">
      <c r="A292" s="2" t="s">
        <v>11</v>
      </c>
      <c r="B292" s="2">
        <f>15718-1576</f>
        <v>14142</v>
      </c>
      <c r="C292" s="2">
        <v>-9682</v>
      </c>
      <c r="D292" s="2">
        <f t="shared" si="35"/>
        <v>4460</v>
      </c>
      <c r="E292" s="2">
        <f>16897-1694</f>
        <v>15203</v>
      </c>
      <c r="F292" s="2"/>
      <c r="G292" s="2">
        <f t="shared" si="36"/>
        <v>15203</v>
      </c>
      <c r="H292" s="2">
        <f>18114-1816</f>
        <v>16298</v>
      </c>
      <c r="I292" s="2"/>
      <c r="J292" s="2">
        <f t="shared" si="37"/>
        <v>16298</v>
      </c>
    </row>
    <row r="293" spans="1:10" ht="15.75">
      <c r="A293" s="2" t="s">
        <v>18</v>
      </c>
      <c r="B293" s="2">
        <f>13863-3315</f>
        <v>10548</v>
      </c>
      <c r="C293" s="2">
        <v>-7584</v>
      </c>
      <c r="D293" s="2">
        <f t="shared" si="35"/>
        <v>2964</v>
      </c>
      <c r="E293" s="2">
        <f>14903-3564</f>
        <v>11339</v>
      </c>
      <c r="F293" s="2"/>
      <c r="G293" s="2">
        <f t="shared" si="36"/>
        <v>11339</v>
      </c>
      <c r="H293" s="2">
        <f>15976-3821</f>
        <v>12155</v>
      </c>
      <c r="I293" s="2"/>
      <c r="J293" s="2">
        <f t="shared" si="37"/>
        <v>12155</v>
      </c>
    </row>
    <row r="294" spans="1:10" ht="15.75">
      <c r="A294" s="2" t="s">
        <v>12</v>
      </c>
      <c r="B294" s="2">
        <f>30355-8668</f>
        <v>21687</v>
      </c>
      <c r="C294" s="2">
        <v>-15241</v>
      </c>
      <c r="D294" s="2">
        <f t="shared" si="35"/>
        <v>6446</v>
      </c>
      <c r="E294" s="2">
        <f>32632-9318</f>
        <v>23314</v>
      </c>
      <c r="F294" s="2"/>
      <c r="G294" s="2">
        <f t="shared" si="36"/>
        <v>23314</v>
      </c>
      <c r="H294" s="2">
        <f>34981-9989</f>
        <v>24992</v>
      </c>
      <c r="I294" s="2"/>
      <c r="J294" s="2">
        <f t="shared" si="37"/>
        <v>24992</v>
      </c>
    </row>
    <row r="295" spans="1:10" ht="15.75">
      <c r="A295" s="2" t="s">
        <v>13</v>
      </c>
      <c r="B295" s="2">
        <f>34480-8996</f>
        <v>25484</v>
      </c>
      <c r="C295" s="2">
        <v>-17600</v>
      </c>
      <c r="D295" s="2">
        <f t="shared" si="35"/>
        <v>7884</v>
      </c>
      <c r="E295" s="2">
        <f>37066-9671</f>
        <v>27395</v>
      </c>
      <c r="F295" s="2"/>
      <c r="G295" s="2">
        <f t="shared" si="36"/>
        <v>27395</v>
      </c>
      <c r="H295" s="2">
        <f>39734-10367</f>
        <v>29367</v>
      </c>
      <c r="I295" s="2"/>
      <c r="J295" s="2">
        <f t="shared" si="37"/>
        <v>29367</v>
      </c>
    </row>
    <row r="296" spans="1:10" ht="15.75">
      <c r="A296" s="2" t="s">
        <v>14</v>
      </c>
      <c r="B296" s="2">
        <f>17312-1656</f>
        <v>15656</v>
      </c>
      <c r="C296" s="2">
        <v>-11525</v>
      </c>
      <c r="D296" s="2">
        <f t="shared" si="35"/>
        <v>4131</v>
      </c>
      <c r="E296" s="2">
        <f>18609-1780</f>
        <v>16829</v>
      </c>
      <c r="F296" s="2"/>
      <c r="G296" s="2">
        <f t="shared" si="36"/>
        <v>16829</v>
      </c>
      <c r="H296" s="2">
        <f>19949-1908</f>
        <v>18041</v>
      </c>
      <c r="I296" s="2"/>
      <c r="J296" s="2">
        <f t="shared" si="37"/>
        <v>18041</v>
      </c>
    </row>
    <row r="297" spans="1:10" ht="15.75">
      <c r="A297" s="2" t="s">
        <v>15</v>
      </c>
      <c r="B297" s="2">
        <f>32898-7671</f>
        <v>25227</v>
      </c>
      <c r="C297" s="2">
        <v>-18562</v>
      </c>
      <c r="D297" s="2">
        <f t="shared" si="35"/>
        <v>6665</v>
      </c>
      <c r="E297" s="2">
        <f>35366-8246</f>
        <v>27120</v>
      </c>
      <c r="F297" s="2"/>
      <c r="G297" s="2">
        <f t="shared" si="36"/>
        <v>27120</v>
      </c>
      <c r="H297" s="2">
        <f>37913-8840</f>
        <v>29073</v>
      </c>
      <c r="I297" s="2"/>
      <c r="J297" s="2">
        <f t="shared" si="37"/>
        <v>29073</v>
      </c>
    </row>
    <row r="298" spans="1:10" ht="15.75">
      <c r="A298" s="2" t="s">
        <v>16</v>
      </c>
      <c r="B298" s="2">
        <f>24370-3334</f>
        <v>21036</v>
      </c>
      <c r="C298" s="2">
        <v>-15105</v>
      </c>
      <c r="D298" s="2">
        <f t="shared" si="35"/>
        <v>5931</v>
      </c>
      <c r="E298" s="2">
        <f>26198-3584</f>
        <v>22614</v>
      </c>
      <c r="F298" s="2"/>
      <c r="G298" s="2">
        <f t="shared" si="36"/>
        <v>22614</v>
      </c>
      <c r="H298" s="2">
        <f>28084-3842</f>
        <v>24242</v>
      </c>
      <c r="I298" s="2"/>
      <c r="J298" s="2">
        <f t="shared" si="37"/>
        <v>24242</v>
      </c>
    </row>
    <row r="299" spans="1:10" ht="15.75">
      <c r="A299" s="2" t="s">
        <v>17</v>
      </c>
      <c r="B299" s="2">
        <f>51657-7693</f>
        <v>43964</v>
      </c>
      <c r="C299" s="2">
        <v>-28555</v>
      </c>
      <c r="D299" s="2">
        <f t="shared" si="35"/>
        <v>15409</v>
      </c>
      <c r="E299" s="2">
        <f>55531-8270</f>
        <v>47261</v>
      </c>
      <c r="F299" s="2"/>
      <c r="G299" s="2">
        <f t="shared" si="36"/>
        <v>47261</v>
      </c>
      <c r="H299" s="2">
        <f>59528-8865</f>
        <v>50663</v>
      </c>
      <c r="I299" s="2"/>
      <c r="J299" s="2">
        <f t="shared" si="37"/>
        <v>50663</v>
      </c>
    </row>
    <row r="300" spans="1:10" ht="15.75">
      <c r="A300" s="2" t="s">
        <v>0</v>
      </c>
      <c r="B300" s="2">
        <f>SUM(B280:B299)</f>
        <v>886619</v>
      </c>
      <c r="C300" s="2">
        <f>SUM(C280:C299)</f>
        <v>-525645</v>
      </c>
      <c r="D300" s="2">
        <f t="shared" si="35"/>
        <v>360974</v>
      </c>
      <c r="E300" s="2">
        <f>SUM(E280:E299)</f>
        <v>953115</v>
      </c>
      <c r="F300" s="2">
        <f>SUM(F280:F299)</f>
        <v>0</v>
      </c>
      <c r="G300" s="2">
        <f t="shared" si="36"/>
        <v>953115</v>
      </c>
      <c r="H300" s="2">
        <f>SUM(H280:H299)</f>
        <v>1021738</v>
      </c>
      <c r="I300" s="2">
        <f>SUM(I280:I299)</f>
        <v>0</v>
      </c>
      <c r="J300" s="2">
        <f t="shared" si="37"/>
        <v>1021738</v>
      </c>
    </row>
    <row r="301" ht="12.75"/>
    <row r="302" ht="12.75"/>
    <row r="303" spans="1:10" ht="42.75" customHeight="1">
      <c r="A303" s="25" t="s">
        <v>24</v>
      </c>
      <c r="B303" s="25"/>
      <c r="C303" s="25"/>
      <c r="D303" s="25"/>
      <c r="E303" s="25"/>
      <c r="F303" s="25"/>
      <c r="G303" s="25"/>
      <c r="H303" s="25"/>
      <c r="I303" s="25"/>
      <c r="J303" s="25"/>
    </row>
    <row r="304" ht="12.75">
      <c r="B304" s="3"/>
    </row>
    <row r="305" spans="1:10" ht="47.25">
      <c r="A305" s="5" t="s">
        <v>1</v>
      </c>
      <c r="B305" s="5" t="s">
        <v>25</v>
      </c>
      <c r="C305" s="5" t="s">
        <v>33</v>
      </c>
      <c r="D305" s="5" t="s">
        <v>25</v>
      </c>
      <c r="E305" s="5" t="s">
        <v>26</v>
      </c>
      <c r="F305" s="5" t="s">
        <v>33</v>
      </c>
      <c r="G305" s="5" t="s">
        <v>26</v>
      </c>
      <c r="H305" s="5" t="s">
        <v>32</v>
      </c>
      <c r="I305" s="5" t="s">
        <v>33</v>
      </c>
      <c r="J305" s="5" t="s">
        <v>32</v>
      </c>
    </row>
    <row r="306" spans="1:10" ht="15.75">
      <c r="A306" s="2" t="s">
        <v>19</v>
      </c>
      <c r="B306" s="2">
        <v>100582</v>
      </c>
      <c r="C306" s="2"/>
      <c r="D306" s="2">
        <f aca="true" t="shared" si="38" ref="D306:D325">B306+C306</f>
        <v>100582</v>
      </c>
      <c r="E306" s="2">
        <v>110593</v>
      </c>
      <c r="F306" s="2"/>
      <c r="G306" s="2">
        <f aca="true" t="shared" si="39" ref="G306:G325">E306+F306</f>
        <v>110593</v>
      </c>
      <c r="H306" s="2">
        <v>118556</v>
      </c>
      <c r="I306" s="2"/>
      <c r="J306" s="2">
        <f aca="true" t="shared" si="40" ref="J306:J325">H306+I306</f>
        <v>118556</v>
      </c>
    </row>
    <row r="307" spans="1:10" ht="15.75">
      <c r="A307" s="2" t="s">
        <v>21</v>
      </c>
      <c r="B307" s="2">
        <v>58087</v>
      </c>
      <c r="C307" s="2"/>
      <c r="D307" s="2">
        <f t="shared" si="38"/>
        <v>58087</v>
      </c>
      <c r="E307" s="2">
        <v>62444</v>
      </c>
      <c r="F307" s="2"/>
      <c r="G307" s="2">
        <f t="shared" si="39"/>
        <v>62444</v>
      </c>
      <c r="H307" s="2">
        <v>66940</v>
      </c>
      <c r="I307" s="2"/>
      <c r="J307" s="2">
        <f t="shared" si="40"/>
        <v>66940</v>
      </c>
    </row>
    <row r="308" spans="1:10" ht="15.75">
      <c r="A308" s="2" t="s">
        <v>2</v>
      </c>
      <c r="B308" s="2">
        <v>3229</v>
      </c>
      <c r="C308" s="2"/>
      <c r="D308" s="2">
        <f t="shared" si="38"/>
        <v>3229</v>
      </c>
      <c r="E308" s="2">
        <v>3471</v>
      </c>
      <c r="F308" s="2"/>
      <c r="G308" s="2">
        <f t="shared" si="39"/>
        <v>3471</v>
      </c>
      <c r="H308" s="2">
        <v>3720</v>
      </c>
      <c r="I308" s="2"/>
      <c r="J308" s="2">
        <f t="shared" si="40"/>
        <v>3720</v>
      </c>
    </row>
    <row r="309" spans="1:10" ht="15.75">
      <c r="A309" s="2" t="s">
        <v>3</v>
      </c>
      <c r="B309" s="2">
        <v>17632</v>
      </c>
      <c r="C309" s="2">
        <v>120</v>
      </c>
      <c r="D309" s="2">
        <f t="shared" si="38"/>
        <v>17752</v>
      </c>
      <c r="E309" s="2">
        <v>17987</v>
      </c>
      <c r="F309" s="2"/>
      <c r="G309" s="2">
        <f t="shared" si="39"/>
        <v>17987</v>
      </c>
      <c r="H309" s="2">
        <v>19282</v>
      </c>
      <c r="I309" s="2"/>
      <c r="J309" s="2">
        <f t="shared" si="40"/>
        <v>19282</v>
      </c>
    </row>
    <row r="310" spans="1:10" ht="15.75" hidden="1">
      <c r="A310" s="2" t="s">
        <v>20</v>
      </c>
      <c r="B310" s="2">
        <v>0</v>
      </c>
      <c r="C310" s="2"/>
      <c r="D310" s="2">
        <f t="shared" si="38"/>
        <v>0</v>
      </c>
      <c r="E310" s="2"/>
      <c r="F310" s="2"/>
      <c r="G310" s="2">
        <f t="shared" si="39"/>
        <v>0</v>
      </c>
      <c r="H310" s="2"/>
      <c r="I310" s="2"/>
      <c r="J310" s="2">
        <f t="shared" si="40"/>
        <v>0</v>
      </c>
    </row>
    <row r="311" spans="1:10" ht="15.75">
      <c r="A311" s="2" t="s">
        <v>4</v>
      </c>
      <c r="B311" s="2">
        <v>9654</v>
      </c>
      <c r="C311" s="2"/>
      <c r="D311" s="2">
        <f t="shared" si="38"/>
        <v>9654</v>
      </c>
      <c r="E311" s="2">
        <v>10378</v>
      </c>
      <c r="F311" s="2"/>
      <c r="G311" s="2">
        <f t="shared" si="39"/>
        <v>10378</v>
      </c>
      <c r="H311" s="2">
        <v>11125</v>
      </c>
      <c r="I311" s="2"/>
      <c r="J311" s="2">
        <f t="shared" si="40"/>
        <v>11125</v>
      </c>
    </row>
    <row r="312" spans="1:10" ht="15.75">
      <c r="A312" s="2" t="s">
        <v>5</v>
      </c>
      <c r="B312" s="2">
        <v>14740</v>
      </c>
      <c r="C312" s="2"/>
      <c r="D312" s="2">
        <f t="shared" si="38"/>
        <v>14740</v>
      </c>
      <c r="E312" s="2">
        <v>16383</v>
      </c>
      <c r="F312" s="2"/>
      <c r="G312" s="2">
        <f t="shared" si="39"/>
        <v>16383</v>
      </c>
      <c r="H312" s="2">
        <v>17563</v>
      </c>
      <c r="I312" s="2"/>
      <c r="J312" s="2">
        <f t="shared" si="40"/>
        <v>17563</v>
      </c>
    </row>
    <row r="313" spans="1:10" ht="15.75" hidden="1">
      <c r="A313" s="2" t="s">
        <v>6</v>
      </c>
      <c r="B313" s="2">
        <v>0</v>
      </c>
      <c r="C313" s="2"/>
      <c r="D313" s="2">
        <f t="shared" si="38"/>
        <v>0</v>
      </c>
      <c r="E313" s="2"/>
      <c r="F313" s="2"/>
      <c r="G313" s="2">
        <f t="shared" si="39"/>
        <v>0</v>
      </c>
      <c r="H313" s="2"/>
      <c r="I313" s="2"/>
      <c r="J313" s="2">
        <f t="shared" si="40"/>
        <v>0</v>
      </c>
    </row>
    <row r="314" spans="1:10" ht="15.75" hidden="1">
      <c r="A314" s="2" t="s">
        <v>7</v>
      </c>
      <c r="B314" s="2">
        <v>0</v>
      </c>
      <c r="C314" s="2"/>
      <c r="D314" s="2">
        <f t="shared" si="38"/>
        <v>0</v>
      </c>
      <c r="E314" s="2"/>
      <c r="F314" s="2"/>
      <c r="G314" s="2">
        <f t="shared" si="39"/>
        <v>0</v>
      </c>
      <c r="H314" s="2"/>
      <c r="I314" s="2"/>
      <c r="J314" s="2">
        <f t="shared" si="40"/>
        <v>0</v>
      </c>
    </row>
    <row r="315" spans="1:10" ht="15.75" hidden="1">
      <c r="A315" s="2" t="s">
        <v>8</v>
      </c>
      <c r="B315" s="2">
        <v>0</v>
      </c>
      <c r="C315" s="2"/>
      <c r="D315" s="2">
        <f t="shared" si="38"/>
        <v>0</v>
      </c>
      <c r="E315" s="2"/>
      <c r="F315" s="2"/>
      <c r="G315" s="2">
        <f t="shared" si="39"/>
        <v>0</v>
      </c>
      <c r="H315" s="2"/>
      <c r="I315" s="2"/>
      <c r="J315" s="2">
        <f t="shared" si="40"/>
        <v>0</v>
      </c>
    </row>
    <row r="316" spans="1:10" ht="15.75">
      <c r="A316" s="2" t="s">
        <v>9</v>
      </c>
      <c r="B316" s="2">
        <v>11635</v>
      </c>
      <c r="C316" s="2"/>
      <c r="D316" s="2">
        <f t="shared" si="38"/>
        <v>11635</v>
      </c>
      <c r="E316" s="2">
        <v>12508</v>
      </c>
      <c r="F316" s="2"/>
      <c r="G316" s="2">
        <f t="shared" si="39"/>
        <v>12508</v>
      </c>
      <c r="H316" s="2">
        <v>13409</v>
      </c>
      <c r="I316" s="2"/>
      <c r="J316" s="2">
        <f t="shared" si="40"/>
        <v>13409</v>
      </c>
    </row>
    <row r="317" spans="1:10" ht="15.75">
      <c r="A317" s="2" t="s">
        <v>10</v>
      </c>
      <c r="B317" s="2">
        <v>8305</v>
      </c>
      <c r="C317" s="2"/>
      <c r="D317" s="2">
        <f t="shared" si="38"/>
        <v>8305</v>
      </c>
      <c r="E317" s="2">
        <v>8820</v>
      </c>
      <c r="F317" s="2"/>
      <c r="G317" s="2">
        <f t="shared" si="39"/>
        <v>8820</v>
      </c>
      <c r="H317" s="2">
        <v>9455</v>
      </c>
      <c r="I317" s="2"/>
      <c r="J317" s="2">
        <f t="shared" si="40"/>
        <v>9455</v>
      </c>
    </row>
    <row r="318" spans="1:10" ht="15.75">
      <c r="A318" s="2" t="s">
        <v>11</v>
      </c>
      <c r="B318" s="2">
        <v>6719</v>
      </c>
      <c r="C318" s="2"/>
      <c r="D318" s="2">
        <f t="shared" si="38"/>
        <v>6719</v>
      </c>
      <c r="E318" s="2">
        <v>6685</v>
      </c>
      <c r="F318" s="2"/>
      <c r="G318" s="2">
        <f t="shared" si="39"/>
        <v>6685</v>
      </c>
      <c r="H318" s="2">
        <v>7166</v>
      </c>
      <c r="I318" s="2"/>
      <c r="J318" s="2">
        <f t="shared" si="40"/>
        <v>7166</v>
      </c>
    </row>
    <row r="319" spans="1:10" ht="15.75">
      <c r="A319" s="2" t="s">
        <v>18</v>
      </c>
      <c r="B319" s="2">
        <v>6866</v>
      </c>
      <c r="C319" s="2"/>
      <c r="D319" s="2">
        <f t="shared" si="38"/>
        <v>6866</v>
      </c>
      <c r="E319" s="2">
        <v>7273</v>
      </c>
      <c r="F319" s="2"/>
      <c r="G319" s="2">
        <f t="shared" si="39"/>
        <v>7273</v>
      </c>
      <c r="H319" s="2">
        <v>7797</v>
      </c>
      <c r="I319" s="2"/>
      <c r="J319" s="2">
        <f t="shared" si="40"/>
        <v>7797</v>
      </c>
    </row>
    <row r="320" spans="1:10" ht="15.75">
      <c r="A320" s="2" t="s">
        <v>12</v>
      </c>
      <c r="B320" s="2">
        <v>10676</v>
      </c>
      <c r="C320" s="2"/>
      <c r="D320" s="2">
        <f t="shared" si="38"/>
        <v>10676</v>
      </c>
      <c r="E320" s="2">
        <v>11767</v>
      </c>
      <c r="F320" s="2"/>
      <c r="G320" s="2">
        <f t="shared" si="39"/>
        <v>11767</v>
      </c>
      <c r="H320" s="2">
        <v>12614</v>
      </c>
      <c r="I320" s="2"/>
      <c r="J320" s="2">
        <f t="shared" si="40"/>
        <v>12614</v>
      </c>
    </row>
    <row r="321" spans="1:10" ht="15.75" hidden="1">
      <c r="A321" s="2" t="s">
        <v>13</v>
      </c>
      <c r="B321" s="2">
        <v>0</v>
      </c>
      <c r="C321" s="2"/>
      <c r="D321" s="2">
        <f t="shared" si="38"/>
        <v>0</v>
      </c>
      <c r="E321" s="2"/>
      <c r="F321" s="2"/>
      <c r="G321" s="2">
        <f t="shared" si="39"/>
        <v>0</v>
      </c>
      <c r="H321" s="2"/>
      <c r="I321" s="2"/>
      <c r="J321" s="2">
        <f t="shared" si="40"/>
        <v>0</v>
      </c>
    </row>
    <row r="322" spans="1:10" ht="15.75">
      <c r="A322" s="2" t="s">
        <v>14</v>
      </c>
      <c r="B322" s="2">
        <v>7442</v>
      </c>
      <c r="C322" s="2"/>
      <c r="D322" s="2">
        <f t="shared" si="38"/>
        <v>7442</v>
      </c>
      <c r="E322" s="2">
        <v>8108</v>
      </c>
      <c r="F322" s="2"/>
      <c r="G322" s="2">
        <f t="shared" si="39"/>
        <v>8108</v>
      </c>
      <c r="H322" s="2">
        <v>8692</v>
      </c>
      <c r="I322" s="2"/>
      <c r="J322" s="2">
        <f t="shared" si="40"/>
        <v>8692</v>
      </c>
    </row>
    <row r="323" spans="1:10" ht="15.75" hidden="1">
      <c r="A323" s="2" t="s">
        <v>15</v>
      </c>
      <c r="B323" s="2">
        <v>0</v>
      </c>
      <c r="C323" s="2"/>
      <c r="D323" s="2">
        <f t="shared" si="38"/>
        <v>0</v>
      </c>
      <c r="E323" s="2"/>
      <c r="F323" s="2"/>
      <c r="G323" s="2">
        <f t="shared" si="39"/>
        <v>0</v>
      </c>
      <c r="H323" s="2"/>
      <c r="I323" s="2"/>
      <c r="J323" s="2">
        <f t="shared" si="40"/>
        <v>0</v>
      </c>
    </row>
    <row r="324" spans="1:10" ht="15.75">
      <c r="A324" s="2" t="s">
        <v>16</v>
      </c>
      <c r="B324" s="2">
        <v>8282</v>
      </c>
      <c r="C324" s="2"/>
      <c r="D324" s="2">
        <f t="shared" si="38"/>
        <v>8282</v>
      </c>
      <c r="E324" s="2">
        <v>8473</v>
      </c>
      <c r="F324" s="2"/>
      <c r="G324" s="2">
        <f t="shared" si="39"/>
        <v>8473</v>
      </c>
      <c r="H324" s="2">
        <v>9083</v>
      </c>
      <c r="I324" s="2"/>
      <c r="J324" s="2">
        <f t="shared" si="40"/>
        <v>9083</v>
      </c>
    </row>
    <row r="325" spans="1:10" ht="15.75" hidden="1">
      <c r="A325" s="2" t="s">
        <v>17</v>
      </c>
      <c r="B325" s="2"/>
      <c r="C325" s="2"/>
      <c r="D325" s="2">
        <f t="shared" si="38"/>
        <v>0</v>
      </c>
      <c r="E325" s="2"/>
      <c r="F325" s="2"/>
      <c r="G325" s="2">
        <f t="shared" si="39"/>
        <v>0</v>
      </c>
      <c r="H325" s="2"/>
      <c r="I325" s="2"/>
      <c r="J325" s="2">
        <f t="shared" si="40"/>
        <v>0</v>
      </c>
    </row>
    <row r="326" spans="1:10" ht="15.75">
      <c r="A326" s="2" t="s">
        <v>0</v>
      </c>
      <c r="B326" s="2">
        <f>SUM(B306:B325)</f>
        <v>263849</v>
      </c>
      <c r="C326" s="2">
        <f aca="true" t="shared" si="41" ref="C326:J326">SUM(C306:C325)</f>
        <v>120</v>
      </c>
      <c r="D326" s="2">
        <f t="shared" si="41"/>
        <v>263969</v>
      </c>
      <c r="E326" s="2">
        <f t="shared" si="41"/>
        <v>284890</v>
      </c>
      <c r="F326" s="2">
        <f t="shared" si="41"/>
        <v>0</v>
      </c>
      <c r="G326" s="2">
        <f t="shared" si="41"/>
        <v>284890</v>
      </c>
      <c r="H326" s="2">
        <f t="shared" si="41"/>
        <v>305402</v>
      </c>
      <c r="I326" s="2">
        <f t="shared" si="41"/>
        <v>0</v>
      </c>
      <c r="J326" s="2">
        <f t="shared" si="41"/>
        <v>305402</v>
      </c>
    </row>
    <row r="329" spans="1:10" ht="43.5" customHeight="1">
      <c r="A329" s="25" t="s">
        <v>46</v>
      </c>
      <c r="B329" s="25"/>
      <c r="C329" s="25"/>
      <c r="D329" s="25"/>
      <c r="E329" s="25"/>
      <c r="F329" s="25"/>
      <c r="G329" s="25"/>
      <c r="H329" s="25"/>
      <c r="I329" s="25"/>
      <c r="J329" s="25"/>
    </row>
    <row r="330" ht="12.75">
      <c r="B330" s="3"/>
    </row>
    <row r="331" spans="1:10" ht="47.25">
      <c r="A331" s="5" t="s">
        <v>1</v>
      </c>
      <c r="B331" s="5" t="s">
        <v>25</v>
      </c>
      <c r="C331" s="5" t="s">
        <v>33</v>
      </c>
      <c r="D331" s="5" t="s">
        <v>25</v>
      </c>
      <c r="E331" s="5" t="s">
        <v>26</v>
      </c>
      <c r="F331" s="5" t="s">
        <v>33</v>
      </c>
      <c r="G331" s="5" t="s">
        <v>26</v>
      </c>
      <c r="H331" s="5" t="s">
        <v>32</v>
      </c>
      <c r="I331" s="5" t="s">
        <v>33</v>
      </c>
      <c r="J331" s="5" t="s">
        <v>32</v>
      </c>
    </row>
    <row r="332" spans="1:10" ht="15.75">
      <c r="A332" s="2" t="s">
        <v>19</v>
      </c>
      <c r="B332" s="2">
        <v>16160</v>
      </c>
      <c r="C332" s="2"/>
      <c r="D332" s="2">
        <f aca="true" t="shared" si="42" ref="D332:D352">B332+C332</f>
        <v>16160</v>
      </c>
      <c r="E332" s="2">
        <v>18709</v>
      </c>
      <c r="F332" s="2"/>
      <c r="G332" s="2">
        <f aca="true" t="shared" si="43" ref="G332:G352">E332+F332</f>
        <v>18709</v>
      </c>
      <c r="H332" s="2">
        <v>20056</v>
      </c>
      <c r="I332" s="2"/>
      <c r="J332" s="2">
        <f aca="true" t="shared" si="44" ref="J332:J352">H332+I332</f>
        <v>20056</v>
      </c>
    </row>
    <row r="333" spans="1:10" ht="15.75">
      <c r="A333" s="2" t="s">
        <v>21</v>
      </c>
      <c r="B333" s="2">
        <v>2991</v>
      </c>
      <c r="C333" s="2"/>
      <c r="D333" s="2">
        <f t="shared" si="42"/>
        <v>2991</v>
      </c>
      <c r="E333" s="2">
        <v>3463</v>
      </c>
      <c r="F333" s="2"/>
      <c r="G333" s="2">
        <f t="shared" si="43"/>
        <v>3463</v>
      </c>
      <c r="H333" s="2">
        <v>3712</v>
      </c>
      <c r="I333" s="2"/>
      <c r="J333" s="2">
        <f t="shared" si="44"/>
        <v>3712</v>
      </c>
    </row>
    <row r="334" spans="1:10" ht="15.75">
      <c r="A334" s="2" t="s">
        <v>2</v>
      </c>
      <c r="B334" s="2">
        <v>249</v>
      </c>
      <c r="C334" s="2"/>
      <c r="D334" s="2">
        <f t="shared" si="42"/>
        <v>249</v>
      </c>
      <c r="E334" s="2">
        <v>288</v>
      </c>
      <c r="F334" s="2"/>
      <c r="G334" s="2">
        <f t="shared" si="43"/>
        <v>288</v>
      </c>
      <c r="H334" s="2">
        <v>309</v>
      </c>
      <c r="I334" s="2"/>
      <c r="J334" s="2">
        <f t="shared" si="44"/>
        <v>309</v>
      </c>
    </row>
    <row r="335" spans="1:10" ht="15.75">
      <c r="A335" s="2" t="s">
        <v>3</v>
      </c>
      <c r="B335" s="2">
        <v>574</v>
      </c>
      <c r="C335" s="2"/>
      <c r="D335" s="2">
        <f t="shared" si="42"/>
        <v>574</v>
      </c>
      <c r="E335" s="2">
        <v>664</v>
      </c>
      <c r="F335" s="2"/>
      <c r="G335" s="2">
        <f t="shared" si="43"/>
        <v>664</v>
      </c>
      <c r="H335" s="2">
        <v>712</v>
      </c>
      <c r="I335" s="2"/>
      <c r="J335" s="2">
        <f t="shared" si="44"/>
        <v>712</v>
      </c>
    </row>
    <row r="336" spans="1:10" ht="15.75">
      <c r="A336" s="2" t="s">
        <v>20</v>
      </c>
      <c r="B336" s="2">
        <v>589</v>
      </c>
      <c r="C336" s="2"/>
      <c r="D336" s="2">
        <f t="shared" si="42"/>
        <v>589</v>
      </c>
      <c r="E336" s="2">
        <v>682</v>
      </c>
      <c r="F336" s="2"/>
      <c r="G336" s="2">
        <f t="shared" si="43"/>
        <v>682</v>
      </c>
      <c r="H336" s="2">
        <v>731</v>
      </c>
      <c r="I336" s="2"/>
      <c r="J336" s="2">
        <f t="shared" si="44"/>
        <v>731</v>
      </c>
    </row>
    <row r="337" spans="1:10" ht="15.75">
      <c r="A337" s="2" t="s">
        <v>4</v>
      </c>
      <c r="B337" s="2">
        <v>1106</v>
      </c>
      <c r="C337" s="2"/>
      <c r="D337" s="2">
        <f t="shared" si="42"/>
        <v>1106</v>
      </c>
      <c r="E337" s="2">
        <v>1280</v>
      </c>
      <c r="F337" s="2"/>
      <c r="G337" s="2">
        <f t="shared" si="43"/>
        <v>1280</v>
      </c>
      <c r="H337" s="2">
        <v>1372</v>
      </c>
      <c r="I337" s="2"/>
      <c r="J337" s="2">
        <f t="shared" si="44"/>
        <v>1372</v>
      </c>
    </row>
    <row r="338" spans="1:10" ht="15.75">
      <c r="A338" s="2" t="s">
        <v>5</v>
      </c>
      <c r="B338" s="2">
        <v>706</v>
      </c>
      <c r="C338" s="2"/>
      <c r="D338" s="2">
        <f t="shared" si="42"/>
        <v>706</v>
      </c>
      <c r="E338" s="2">
        <v>817</v>
      </c>
      <c r="F338" s="2"/>
      <c r="G338" s="2">
        <f t="shared" si="43"/>
        <v>817</v>
      </c>
      <c r="H338" s="2">
        <v>876</v>
      </c>
      <c r="I338" s="2"/>
      <c r="J338" s="2">
        <f t="shared" si="44"/>
        <v>876</v>
      </c>
    </row>
    <row r="339" spans="1:10" ht="15.75" hidden="1">
      <c r="A339" s="2" t="s">
        <v>6</v>
      </c>
      <c r="B339" s="2">
        <v>0</v>
      </c>
      <c r="C339" s="2"/>
      <c r="D339" s="2">
        <f t="shared" si="42"/>
        <v>0</v>
      </c>
      <c r="E339" s="2"/>
      <c r="F339" s="2"/>
      <c r="G339" s="2">
        <f t="shared" si="43"/>
        <v>0</v>
      </c>
      <c r="H339" s="2"/>
      <c r="I339" s="2"/>
      <c r="J339" s="2">
        <f t="shared" si="44"/>
        <v>0</v>
      </c>
    </row>
    <row r="340" spans="1:10" ht="15.75">
      <c r="A340" s="2" t="s">
        <v>7</v>
      </c>
      <c r="B340" s="2">
        <v>58</v>
      </c>
      <c r="C340" s="2"/>
      <c r="D340" s="2">
        <f t="shared" si="42"/>
        <v>58</v>
      </c>
      <c r="E340" s="2">
        <v>67</v>
      </c>
      <c r="F340" s="2"/>
      <c r="G340" s="2">
        <f t="shared" si="43"/>
        <v>67</v>
      </c>
      <c r="H340" s="2">
        <v>72</v>
      </c>
      <c r="I340" s="2"/>
      <c r="J340" s="2">
        <f t="shared" si="44"/>
        <v>72</v>
      </c>
    </row>
    <row r="341" spans="1:10" ht="15.75">
      <c r="A341" s="2" t="s">
        <v>8</v>
      </c>
      <c r="B341" s="2">
        <v>288</v>
      </c>
      <c r="C341" s="2"/>
      <c r="D341" s="2">
        <f t="shared" si="42"/>
        <v>288</v>
      </c>
      <c r="E341" s="2">
        <v>333</v>
      </c>
      <c r="F341" s="2"/>
      <c r="G341" s="2">
        <f t="shared" si="43"/>
        <v>333</v>
      </c>
      <c r="H341" s="2">
        <v>357</v>
      </c>
      <c r="I341" s="2"/>
      <c r="J341" s="2">
        <f t="shared" si="44"/>
        <v>357</v>
      </c>
    </row>
    <row r="342" spans="1:10" ht="15.75">
      <c r="A342" s="2" t="s">
        <v>9</v>
      </c>
      <c r="B342" s="2">
        <v>648</v>
      </c>
      <c r="C342" s="2"/>
      <c r="D342" s="2">
        <f t="shared" si="42"/>
        <v>648</v>
      </c>
      <c r="E342" s="2">
        <v>750</v>
      </c>
      <c r="F342" s="2"/>
      <c r="G342" s="2">
        <f t="shared" si="43"/>
        <v>750</v>
      </c>
      <c r="H342" s="2">
        <v>804</v>
      </c>
      <c r="I342" s="2"/>
      <c r="J342" s="2">
        <f t="shared" si="44"/>
        <v>804</v>
      </c>
    </row>
    <row r="343" spans="1:10" ht="15.75">
      <c r="A343" s="2" t="s">
        <v>10</v>
      </c>
      <c r="B343" s="2">
        <v>814</v>
      </c>
      <c r="C343" s="2"/>
      <c r="D343" s="2">
        <f t="shared" si="42"/>
        <v>814</v>
      </c>
      <c r="E343" s="2">
        <v>943</v>
      </c>
      <c r="F343" s="2"/>
      <c r="G343" s="2">
        <f t="shared" si="43"/>
        <v>943</v>
      </c>
      <c r="H343" s="2">
        <v>1011</v>
      </c>
      <c r="I343" s="2"/>
      <c r="J343" s="2">
        <f t="shared" si="44"/>
        <v>1011</v>
      </c>
    </row>
    <row r="344" spans="1:10" ht="15.75">
      <c r="A344" s="2" t="s">
        <v>11</v>
      </c>
      <c r="B344" s="2">
        <v>58</v>
      </c>
      <c r="C344" s="2"/>
      <c r="D344" s="2">
        <f t="shared" si="42"/>
        <v>58</v>
      </c>
      <c r="E344" s="2">
        <v>67</v>
      </c>
      <c r="F344" s="2"/>
      <c r="G344" s="2">
        <f t="shared" si="43"/>
        <v>67</v>
      </c>
      <c r="H344" s="2">
        <v>72</v>
      </c>
      <c r="I344" s="2"/>
      <c r="J344" s="2">
        <f t="shared" si="44"/>
        <v>72</v>
      </c>
    </row>
    <row r="345" spans="1:10" ht="15.75">
      <c r="A345" s="2" t="s">
        <v>18</v>
      </c>
      <c r="B345" s="2">
        <v>96</v>
      </c>
      <c r="C345" s="2"/>
      <c r="D345" s="2">
        <f t="shared" si="42"/>
        <v>96</v>
      </c>
      <c r="E345" s="2">
        <v>111</v>
      </c>
      <c r="F345" s="2"/>
      <c r="G345" s="2">
        <f t="shared" si="43"/>
        <v>111</v>
      </c>
      <c r="H345" s="2">
        <v>119</v>
      </c>
      <c r="I345" s="2"/>
      <c r="J345" s="2">
        <f t="shared" si="44"/>
        <v>119</v>
      </c>
    </row>
    <row r="346" spans="1:10" ht="15.75">
      <c r="A346" s="2" t="s">
        <v>12</v>
      </c>
      <c r="B346" s="2">
        <v>154</v>
      </c>
      <c r="C346" s="2"/>
      <c r="D346" s="2">
        <f t="shared" si="42"/>
        <v>154</v>
      </c>
      <c r="E346" s="2">
        <v>178</v>
      </c>
      <c r="F346" s="2"/>
      <c r="G346" s="2">
        <f t="shared" si="43"/>
        <v>178</v>
      </c>
      <c r="H346" s="2">
        <v>191</v>
      </c>
      <c r="I346" s="2"/>
      <c r="J346" s="2">
        <f t="shared" si="44"/>
        <v>191</v>
      </c>
    </row>
    <row r="347" spans="1:10" ht="15.75">
      <c r="A347" s="2" t="s">
        <v>13</v>
      </c>
      <c r="B347" s="2">
        <v>576</v>
      </c>
      <c r="C347" s="2"/>
      <c r="D347" s="2">
        <f t="shared" si="42"/>
        <v>576</v>
      </c>
      <c r="E347" s="2">
        <v>667</v>
      </c>
      <c r="F347" s="2"/>
      <c r="G347" s="2">
        <f t="shared" si="43"/>
        <v>667</v>
      </c>
      <c r="H347" s="2">
        <v>715</v>
      </c>
      <c r="I347" s="2"/>
      <c r="J347" s="2">
        <f t="shared" si="44"/>
        <v>715</v>
      </c>
    </row>
    <row r="348" spans="1:10" ht="15.75">
      <c r="A348" s="2" t="s">
        <v>14</v>
      </c>
      <c r="B348" s="2">
        <v>108</v>
      </c>
      <c r="C348" s="2"/>
      <c r="D348" s="2">
        <f t="shared" si="42"/>
        <v>108</v>
      </c>
      <c r="E348" s="2">
        <v>125</v>
      </c>
      <c r="F348" s="2"/>
      <c r="G348" s="2">
        <f t="shared" si="43"/>
        <v>125</v>
      </c>
      <c r="H348" s="2">
        <v>134</v>
      </c>
      <c r="I348" s="2"/>
      <c r="J348" s="2">
        <f t="shared" si="44"/>
        <v>134</v>
      </c>
    </row>
    <row r="349" spans="1:10" ht="15.75">
      <c r="A349" s="2" t="s">
        <v>15</v>
      </c>
      <c r="B349" s="2">
        <v>295</v>
      </c>
      <c r="C349" s="2">
        <v>-199</v>
      </c>
      <c r="D349" s="2">
        <f t="shared" si="42"/>
        <v>96</v>
      </c>
      <c r="E349" s="2">
        <v>342</v>
      </c>
      <c r="F349" s="2"/>
      <c r="G349" s="2">
        <f t="shared" si="43"/>
        <v>342</v>
      </c>
      <c r="H349" s="2">
        <v>367</v>
      </c>
      <c r="I349" s="2"/>
      <c r="J349" s="2">
        <f t="shared" si="44"/>
        <v>367</v>
      </c>
    </row>
    <row r="350" spans="1:10" ht="15.75">
      <c r="A350" s="2" t="s">
        <v>16</v>
      </c>
      <c r="B350" s="2">
        <v>70</v>
      </c>
      <c r="C350" s="2"/>
      <c r="D350" s="2">
        <f t="shared" si="42"/>
        <v>70</v>
      </c>
      <c r="E350" s="2">
        <v>81</v>
      </c>
      <c r="F350" s="2"/>
      <c r="G350" s="2">
        <f t="shared" si="43"/>
        <v>81</v>
      </c>
      <c r="H350" s="2">
        <v>87</v>
      </c>
      <c r="I350" s="2"/>
      <c r="J350" s="2">
        <f t="shared" si="44"/>
        <v>87</v>
      </c>
    </row>
    <row r="351" spans="1:10" ht="15.75">
      <c r="A351" s="2" t="s">
        <v>17</v>
      </c>
      <c r="B351" s="2">
        <v>217</v>
      </c>
      <c r="C351" s="2"/>
      <c r="D351" s="2">
        <f t="shared" si="42"/>
        <v>217</v>
      </c>
      <c r="E351" s="2">
        <v>252</v>
      </c>
      <c r="F351" s="2"/>
      <c r="G351" s="2">
        <f t="shared" si="43"/>
        <v>252</v>
      </c>
      <c r="H351" s="2">
        <v>270</v>
      </c>
      <c r="I351" s="2"/>
      <c r="J351" s="2">
        <f t="shared" si="44"/>
        <v>270</v>
      </c>
    </row>
    <row r="352" spans="1:10" ht="15.75">
      <c r="A352" s="2" t="s">
        <v>0</v>
      </c>
      <c r="B352" s="2">
        <f>SUM(B332:B351)</f>
        <v>25757</v>
      </c>
      <c r="C352" s="2">
        <f>SUM(C332:C351)</f>
        <v>-199</v>
      </c>
      <c r="D352" s="2">
        <f t="shared" si="42"/>
        <v>25558</v>
      </c>
      <c r="E352" s="2">
        <f>SUM(E332:E351)</f>
        <v>29819</v>
      </c>
      <c r="F352" s="2">
        <f>SUM(F332:F351)</f>
        <v>0</v>
      </c>
      <c r="G352" s="2">
        <f t="shared" si="43"/>
        <v>29819</v>
      </c>
      <c r="H352" s="2">
        <f>SUM(H332:H351)</f>
        <v>31967</v>
      </c>
      <c r="I352" s="2">
        <f>SUM(I332:I351)</f>
        <v>0</v>
      </c>
      <c r="J352" s="2">
        <f t="shared" si="44"/>
        <v>31967</v>
      </c>
    </row>
    <row r="355" spans="1:10" ht="47.25" customHeight="1">
      <c r="A355" s="25" t="s">
        <v>31</v>
      </c>
      <c r="B355" s="25"/>
      <c r="C355" s="25"/>
      <c r="D355" s="25"/>
      <c r="E355" s="25"/>
      <c r="F355" s="25"/>
      <c r="G355" s="25"/>
      <c r="H355" s="25"/>
      <c r="I355" s="25"/>
      <c r="J355" s="25"/>
    </row>
    <row r="357" spans="1:10" ht="47.25">
      <c r="A357" s="5" t="s">
        <v>1</v>
      </c>
      <c r="B357" s="5" t="s">
        <v>25</v>
      </c>
      <c r="C357" s="5" t="s">
        <v>33</v>
      </c>
      <c r="D357" s="5" t="s">
        <v>25</v>
      </c>
      <c r="E357" s="5" t="s">
        <v>26</v>
      </c>
      <c r="F357" s="5" t="s">
        <v>33</v>
      </c>
      <c r="G357" s="5" t="s">
        <v>26</v>
      </c>
      <c r="H357" s="5" t="s">
        <v>32</v>
      </c>
      <c r="I357" s="5" t="s">
        <v>33</v>
      </c>
      <c r="J357" s="5" t="s">
        <v>32</v>
      </c>
    </row>
    <row r="358" spans="1:10" ht="15.75">
      <c r="A358" s="2" t="s">
        <v>19</v>
      </c>
      <c r="B358" s="2">
        <v>62702</v>
      </c>
      <c r="C358" s="2">
        <v>16875</v>
      </c>
      <c r="D358" s="2">
        <f aca="true" t="shared" si="45" ref="D358:D378">B358+C358</f>
        <v>79577</v>
      </c>
      <c r="E358" s="2">
        <v>86765</v>
      </c>
      <c r="F358" s="2"/>
      <c r="G358" s="2">
        <f aca="true" t="shared" si="46" ref="G358:G378">E358+F358</f>
        <v>86765</v>
      </c>
      <c r="H358" s="2">
        <v>93009</v>
      </c>
      <c r="I358" s="2"/>
      <c r="J358" s="2">
        <f aca="true" t="shared" si="47" ref="J358:J378">H358+I358</f>
        <v>93009</v>
      </c>
    </row>
    <row r="359" spans="1:10" ht="15.75">
      <c r="A359" s="2" t="s">
        <v>21</v>
      </c>
      <c r="B359" s="2">
        <v>26420</v>
      </c>
      <c r="C359" s="2">
        <v>1000</v>
      </c>
      <c r="D359" s="2">
        <f t="shared" si="45"/>
        <v>27420</v>
      </c>
      <c r="E359" s="2">
        <v>41312</v>
      </c>
      <c r="F359" s="2"/>
      <c r="G359" s="2">
        <f t="shared" si="46"/>
        <v>41312</v>
      </c>
      <c r="H359" s="2">
        <v>44279</v>
      </c>
      <c r="I359" s="2"/>
      <c r="J359" s="2">
        <f t="shared" si="47"/>
        <v>44279</v>
      </c>
    </row>
    <row r="360" spans="1:10" ht="15.75">
      <c r="A360" s="2" t="s">
        <v>2</v>
      </c>
      <c r="B360" s="2">
        <v>12786</v>
      </c>
      <c r="C360" s="2">
        <v>600</v>
      </c>
      <c r="D360" s="2">
        <f t="shared" si="45"/>
        <v>13386</v>
      </c>
      <c r="E360" s="2">
        <v>13755</v>
      </c>
      <c r="F360" s="2"/>
      <c r="G360" s="2">
        <f t="shared" si="46"/>
        <v>13755</v>
      </c>
      <c r="H360" s="2">
        <v>14859</v>
      </c>
      <c r="I360" s="2"/>
      <c r="J360" s="2">
        <f t="shared" si="47"/>
        <v>14859</v>
      </c>
    </row>
    <row r="361" spans="1:10" ht="15.75">
      <c r="A361" s="2" t="s">
        <v>3</v>
      </c>
      <c r="B361" s="2">
        <v>14282</v>
      </c>
      <c r="C361" s="2">
        <v>1000</v>
      </c>
      <c r="D361" s="2">
        <f t="shared" si="45"/>
        <v>15282</v>
      </c>
      <c r="E361" s="2">
        <v>15363</v>
      </c>
      <c r="F361" s="2"/>
      <c r="G361" s="2">
        <f t="shared" si="46"/>
        <v>15363</v>
      </c>
      <c r="H361" s="2">
        <v>16459</v>
      </c>
      <c r="I361" s="2"/>
      <c r="J361" s="2">
        <f t="shared" si="47"/>
        <v>16459</v>
      </c>
    </row>
    <row r="362" spans="1:10" ht="15.75">
      <c r="A362" s="2" t="s">
        <v>20</v>
      </c>
      <c r="B362" s="2">
        <v>12307</v>
      </c>
      <c r="C362" s="2">
        <v>600</v>
      </c>
      <c r="D362" s="2">
        <f t="shared" si="45"/>
        <v>12907</v>
      </c>
      <c r="E362" s="2">
        <v>13240</v>
      </c>
      <c r="F362" s="2"/>
      <c r="G362" s="2">
        <f t="shared" si="46"/>
        <v>13240</v>
      </c>
      <c r="H362" s="2">
        <v>14189</v>
      </c>
      <c r="I362" s="2"/>
      <c r="J362" s="2">
        <f t="shared" si="47"/>
        <v>14189</v>
      </c>
    </row>
    <row r="363" spans="1:10" ht="15.75">
      <c r="A363" s="2" t="s">
        <v>4</v>
      </c>
      <c r="B363" s="2">
        <v>18846</v>
      </c>
      <c r="C363" s="2">
        <v>550</v>
      </c>
      <c r="D363" s="2">
        <f t="shared" si="45"/>
        <v>19396</v>
      </c>
      <c r="E363" s="2">
        <v>20265</v>
      </c>
      <c r="F363" s="2"/>
      <c r="G363" s="2">
        <f t="shared" si="46"/>
        <v>20265</v>
      </c>
      <c r="H363" s="2">
        <v>21719</v>
      </c>
      <c r="I363" s="2"/>
      <c r="J363" s="2">
        <f t="shared" si="47"/>
        <v>21719</v>
      </c>
    </row>
    <row r="364" spans="1:10" ht="15.75">
      <c r="A364" s="2" t="s">
        <v>5</v>
      </c>
      <c r="B364" s="2">
        <v>16831</v>
      </c>
      <c r="C364" s="2">
        <v>500</v>
      </c>
      <c r="D364" s="2">
        <f t="shared" si="45"/>
        <v>17331</v>
      </c>
      <c r="E364" s="2">
        <v>18098</v>
      </c>
      <c r="F364" s="2"/>
      <c r="G364" s="2">
        <f t="shared" si="46"/>
        <v>18098</v>
      </c>
      <c r="H364" s="2">
        <v>19399</v>
      </c>
      <c r="I364" s="2"/>
      <c r="J364" s="2">
        <f t="shared" si="47"/>
        <v>19399</v>
      </c>
    </row>
    <row r="365" spans="1:10" ht="15.75">
      <c r="A365" s="2" t="s">
        <v>6</v>
      </c>
      <c r="B365" s="2">
        <v>4133</v>
      </c>
      <c r="C365" s="2">
        <v>100</v>
      </c>
      <c r="D365" s="2">
        <f t="shared" si="45"/>
        <v>4233</v>
      </c>
      <c r="E365" s="2">
        <v>4448</v>
      </c>
      <c r="F365" s="2"/>
      <c r="G365" s="2">
        <f t="shared" si="46"/>
        <v>4448</v>
      </c>
      <c r="H365" s="2">
        <v>4759</v>
      </c>
      <c r="I365" s="2"/>
      <c r="J365" s="2">
        <f t="shared" si="47"/>
        <v>4759</v>
      </c>
    </row>
    <row r="366" spans="1:10" ht="15.75">
      <c r="A366" s="2" t="s">
        <v>7</v>
      </c>
      <c r="B366" s="2">
        <v>3479</v>
      </c>
      <c r="C366" s="2">
        <v>150</v>
      </c>
      <c r="D366" s="2">
        <f t="shared" si="45"/>
        <v>3629</v>
      </c>
      <c r="E366" s="2">
        <v>3739</v>
      </c>
      <c r="F366" s="2"/>
      <c r="G366" s="2">
        <f t="shared" si="46"/>
        <v>3739</v>
      </c>
      <c r="H366" s="2">
        <v>4000</v>
      </c>
      <c r="I366" s="2"/>
      <c r="J366" s="2">
        <f t="shared" si="47"/>
        <v>4000</v>
      </c>
    </row>
    <row r="367" spans="1:10" ht="15.75">
      <c r="A367" s="2" t="s">
        <v>8</v>
      </c>
      <c r="B367" s="2">
        <v>4006</v>
      </c>
      <c r="C367" s="2">
        <v>200</v>
      </c>
      <c r="D367" s="2">
        <f t="shared" si="45"/>
        <v>4206</v>
      </c>
      <c r="E367" s="2">
        <v>4307</v>
      </c>
      <c r="F367" s="2"/>
      <c r="G367" s="2">
        <f t="shared" si="46"/>
        <v>4307</v>
      </c>
      <c r="H367" s="2">
        <v>4610</v>
      </c>
      <c r="I367" s="2"/>
      <c r="J367" s="2">
        <f t="shared" si="47"/>
        <v>4610</v>
      </c>
    </row>
    <row r="368" spans="1:10" ht="15.75">
      <c r="A368" s="2" t="s">
        <v>9</v>
      </c>
      <c r="B368" s="2">
        <v>9574</v>
      </c>
      <c r="C368" s="2">
        <v>350</v>
      </c>
      <c r="D368" s="2">
        <f t="shared" si="45"/>
        <v>9924</v>
      </c>
      <c r="E368" s="2">
        <v>10292</v>
      </c>
      <c r="F368" s="2"/>
      <c r="G368" s="2">
        <f t="shared" si="46"/>
        <v>10292</v>
      </c>
      <c r="H368" s="2">
        <v>11030</v>
      </c>
      <c r="I368" s="2"/>
      <c r="J368" s="2">
        <f t="shared" si="47"/>
        <v>11030</v>
      </c>
    </row>
    <row r="369" spans="1:10" ht="15.75">
      <c r="A369" s="2" t="s">
        <v>10</v>
      </c>
      <c r="B369" s="2">
        <v>16410</v>
      </c>
      <c r="C369" s="2">
        <v>400</v>
      </c>
      <c r="D369" s="2">
        <f t="shared" si="45"/>
        <v>16810</v>
      </c>
      <c r="E369" s="2">
        <v>17575</v>
      </c>
      <c r="F369" s="2"/>
      <c r="G369" s="2">
        <f t="shared" si="46"/>
        <v>17575</v>
      </c>
      <c r="H369" s="2">
        <v>18840</v>
      </c>
      <c r="I369" s="2"/>
      <c r="J369" s="2">
        <f t="shared" si="47"/>
        <v>18840</v>
      </c>
    </row>
    <row r="370" spans="1:10" ht="15.75">
      <c r="A370" s="2" t="s">
        <v>11</v>
      </c>
      <c r="B370" s="2">
        <v>15534</v>
      </c>
      <c r="C370" s="2">
        <v>400</v>
      </c>
      <c r="D370" s="2">
        <f t="shared" si="45"/>
        <v>15934</v>
      </c>
      <c r="E370" s="2">
        <v>16699</v>
      </c>
      <c r="F370" s="2"/>
      <c r="G370" s="2">
        <f t="shared" si="46"/>
        <v>16699</v>
      </c>
      <c r="H370" s="2">
        <v>17900</v>
      </c>
      <c r="I370" s="2"/>
      <c r="J370" s="2">
        <f t="shared" si="47"/>
        <v>17900</v>
      </c>
    </row>
    <row r="371" spans="1:10" ht="15.75">
      <c r="A371" s="2" t="s">
        <v>18</v>
      </c>
      <c r="B371" s="2">
        <v>3090</v>
      </c>
      <c r="C371" s="2">
        <v>150</v>
      </c>
      <c r="D371" s="2">
        <f t="shared" si="45"/>
        <v>3240</v>
      </c>
      <c r="E371" s="2">
        <v>3322</v>
      </c>
      <c r="F371" s="2"/>
      <c r="G371" s="2">
        <f t="shared" si="46"/>
        <v>3322</v>
      </c>
      <c r="H371" s="2">
        <v>3560</v>
      </c>
      <c r="I371" s="2"/>
      <c r="J371" s="2">
        <f t="shared" si="47"/>
        <v>3560</v>
      </c>
    </row>
    <row r="372" spans="1:10" ht="15.75">
      <c r="A372" s="2" t="s">
        <v>12</v>
      </c>
      <c r="B372" s="2">
        <v>7157</v>
      </c>
      <c r="C372" s="2">
        <v>400</v>
      </c>
      <c r="D372" s="2">
        <f t="shared" si="45"/>
        <v>7557</v>
      </c>
      <c r="E372" s="2">
        <v>7694</v>
      </c>
      <c r="F372" s="2"/>
      <c r="G372" s="2">
        <f t="shared" si="46"/>
        <v>7694</v>
      </c>
      <c r="H372" s="2">
        <v>8240</v>
      </c>
      <c r="I372" s="2"/>
      <c r="J372" s="2">
        <f t="shared" si="47"/>
        <v>8240</v>
      </c>
    </row>
    <row r="373" spans="1:10" ht="15.75">
      <c r="A373" s="2" t="s">
        <v>13</v>
      </c>
      <c r="B373" s="2">
        <v>6125</v>
      </c>
      <c r="C373" s="2">
        <v>200</v>
      </c>
      <c r="D373" s="2">
        <f t="shared" si="45"/>
        <v>6325</v>
      </c>
      <c r="E373" s="2">
        <v>6584</v>
      </c>
      <c r="F373" s="2"/>
      <c r="G373" s="2">
        <f t="shared" si="46"/>
        <v>6584</v>
      </c>
      <c r="H373" s="2">
        <v>7050</v>
      </c>
      <c r="I373" s="2"/>
      <c r="J373" s="2">
        <f t="shared" si="47"/>
        <v>7050</v>
      </c>
    </row>
    <row r="374" spans="1:10" ht="15.75">
      <c r="A374" s="2" t="s">
        <v>14</v>
      </c>
      <c r="B374" s="2">
        <v>6764</v>
      </c>
      <c r="C374" s="2">
        <v>200</v>
      </c>
      <c r="D374" s="2">
        <f t="shared" si="45"/>
        <v>6964</v>
      </c>
      <c r="E374" s="2">
        <v>7271</v>
      </c>
      <c r="F374" s="2"/>
      <c r="G374" s="2">
        <f t="shared" si="46"/>
        <v>7271</v>
      </c>
      <c r="H374" s="2">
        <v>7790</v>
      </c>
      <c r="I374" s="2"/>
      <c r="J374" s="2">
        <f t="shared" si="47"/>
        <v>7790</v>
      </c>
    </row>
    <row r="375" spans="1:10" ht="15.75">
      <c r="A375" s="2" t="s">
        <v>15</v>
      </c>
      <c r="B375" s="2">
        <v>7707</v>
      </c>
      <c r="C375" s="2">
        <v>300</v>
      </c>
      <c r="D375" s="2">
        <f t="shared" si="45"/>
        <v>8007</v>
      </c>
      <c r="E375" s="2">
        <v>8285</v>
      </c>
      <c r="F375" s="2"/>
      <c r="G375" s="2">
        <f t="shared" si="46"/>
        <v>8285</v>
      </c>
      <c r="H375" s="2">
        <v>8880</v>
      </c>
      <c r="I375" s="2"/>
      <c r="J375" s="2">
        <f t="shared" si="47"/>
        <v>8880</v>
      </c>
    </row>
    <row r="376" spans="1:10" ht="15.75">
      <c r="A376" s="2" t="s">
        <v>16</v>
      </c>
      <c r="B376" s="2">
        <v>9480</v>
      </c>
      <c r="C376" s="2">
        <v>550</v>
      </c>
      <c r="D376" s="2">
        <f t="shared" si="45"/>
        <v>10030</v>
      </c>
      <c r="E376" s="2">
        <v>10191</v>
      </c>
      <c r="F376" s="2"/>
      <c r="G376" s="2">
        <f t="shared" si="46"/>
        <v>10191</v>
      </c>
      <c r="H376" s="2">
        <v>10903</v>
      </c>
      <c r="I376" s="2"/>
      <c r="J376" s="2">
        <f t="shared" si="47"/>
        <v>10903</v>
      </c>
    </row>
    <row r="377" spans="1:10" ht="15.75">
      <c r="A377" s="2" t="s">
        <v>17</v>
      </c>
      <c r="B377" s="2">
        <v>10367</v>
      </c>
      <c r="C377" s="2">
        <v>550</v>
      </c>
      <c r="D377" s="2">
        <f t="shared" si="45"/>
        <v>10917</v>
      </c>
      <c r="E377" s="2">
        <v>11145</v>
      </c>
      <c r="F377" s="2"/>
      <c r="G377" s="2">
        <f t="shared" si="46"/>
        <v>11145</v>
      </c>
      <c r="H377" s="2">
        <v>11940</v>
      </c>
      <c r="I377" s="2"/>
      <c r="J377" s="2">
        <f t="shared" si="47"/>
        <v>11940</v>
      </c>
    </row>
    <row r="378" spans="1:10" ht="15.75">
      <c r="A378" s="2" t="s">
        <v>0</v>
      </c>
      <c r="B378" s="2">
        <f>SUM(B358:B377)</f>
        <v>268000</v>
      </c>
      <c r="C378" s="2">
        <f>SUM(C358:C377)</f>
        <v>25075</v>
      </c>
      <c r="D378" s="2">
        <f t="shared" si="45"/>
        <v>293075</v>
      </c>
      <c r="E378" s="2">
        <f>SUM(E358:E377)</f>
        <v>320350</v>
      </c>
      <c r="F378" s="2">
        <f>SUM(F358:F377)</f>
        <v>0</v>
      </c>
      <c r="G378" s="2">
        <f t="shared" si="46"/>
        <v>320350</v>
      </c>
      <c r="H378" s="2">
        <f>SUM(H358:H377)</f>
        <v>343415</v>
      </c>
      <c r="I378" s="2">
        <f>SUM(I358:I377)</f>
        <v>0</v>
      </c>
      <c r="J378" s="2">
        <f t="shared" si="47"/>
        <v>343415</v>
      </c>
    </row>
    <row r="381" spans="1:10" ht="82.5" customHeight="1">
      <c r="A381" s="25" t="s">
        <v>47</v>
      </c>
      <c r="B381" s="25"/>
      <c r="C381" s="25"/>
      <c r="D381" s="25"/>
      <c r="E381" s="25"/>
      <c r="F381" s="25"/>
      <c r="G381" s="25"/>
      <c r="H381" s="25"/>
      <c r="I381" s="25"/>
      <c r="J381" s="25"/>
    </row>
    <row r="382" ht="13.5" customHeight="1"/>
    <row r="383" spans="1:10" ht="47.25">
      <c r="A383" s="5" t="s">
        <v>1</v>
      </c>
      <c r="B383" s="5" t="s">
        <v>25</v>
      </c>
      <c r="C383" s="5" t="s">
        <v>33</v>
      </c>
      <c r="D383" s="5" t="s">
        <v>25</v>
      </c>
      <c r="E383" s="5" t="s">
        <v>26</v>
      </c>
      <c r="F383" s="5" t="s">
        <v>33</v>
      </c>
      <c r="G383" s="5" t="s">
        <v>26</v>
      </c>
      <c r="H383" s="5" t="s">
        <v>32</v>
      </c>
      <c r="I383" s="5" t="s">
        <v>33</v>
      </c>
      <c r="J383" s="5" t="s">
        <v>32</v>
      </c>
    </row>
    <row r="384" spans="1:10" ht="15.75">
      <c r="A384" s="2" t="s">
        <v>19</v>
      </c>
      <c r="B384" s="2">
        <v>7537</v>
      </c>
      <c r="C384" s="2">
        <v>3</v>
      </c>
      <c r="D384" s="2">
        <f aca="true" t="shared" si="48" ref="D384:D404">B384+C384</f>
        <v>7540</v>
      </c>
      <c r="E384" s="2">
        <v>7537</v>
      </c>
      <c r="F384" s="2"/>
      <c r="G384" s="2">
        <f aca="true" t="shared" si="49" ref="G384:G404">E384+F384</f>
        <v>7537</v>
      </c>
      <c r="H384" s="2">
        <v>7537</v>
      </c>
      <c r="I384" s="2"/>
      <c r="J384" s="2">
        <f aca="true" t="shared" si="50" ref="J384:J404">H384+I384</f>
        <v>7537</v>
      </c>
    </row>
    <row r="385" spans="1:10" ht="15.75">
      <c r="A385" s="2" t="s">
        <v>21</v>
      </c>
      <c r="B385" s="2">
        <v>2298</v>
      </c>
      <c r="C385" s="2">
        <v>193</v>
      </c>
      <c r="D385" s="2">
        <f t="shared" si="48"/>
        <v>2491</v>
      </c>
      <c r="E385" s="2">
        <v>2298</v>
      </c>
      <c r="F385" s="2"/>
      <c r="G385" s="2">
        <f t="shared" si="49"/>
        <v>2298</v>
      </c>
      <c r="H385" s="2">
        <v>2298</v>
      </c>
      <c r="I385" s="2"/>
      <c r="J385" s="2">
        <f t="shared" si="50"/>
        <v>2298</v>
      </c>
    </row>
    <row r="386" spans="1:10" ht="15.75">
      <c r="A386" s="2" t="s">
        <v>2</v>
      </c>
      <c r="B386" s="2">
        <v>143</v>
      </c>
      <c r="C386" s="2">
        <v>130</v>
      </c>
      <c r="D386" s="2">
        <f t="shared" si="48"/>
        <v>273</v>
      </c>
      <c r="E386" s="2">
        <v>143</v>
      </c>
      <c r="F386" s="2"/>
      <c r="G386" s="2">
        <f t="shared" si="49"/>
        <v>143</v>
      </c>
      <c r="H386" s="2">
        <v>143</v>
      </c>
      <c r="I386" s="2"/>
      <c r="J386" s="2">
        <f t="shared" si="50"/>
        <v>143</v>
      </c>
    </row>
    <row r="387" spans="1:10" ht="15.75">
      <c r="A387" s="2" t="s">
        <v>3</v>
      </c>
      <c r="B387" s="2">
        <v>545</v>
      </c>
      <c r="C387" s="2">
        <v>123</v>
      </c>
      <c r="D387" s="2">
        <f t="shared" si="48"/>
        <v>668</v>
      </c>
      <c r="E387" s="2">
        <v>545</v>
      </c>
      <c r="F387" s="2"/>
      <c r="G387" s="2">
        <f t="shared" si="49"/>
        <v>545</v>
      </c>
      <c r="H387" s="2">
        <v>545</v>
      </c>
      <c r="I387" s="2"/>
      <c r="J387" s="2">
        <f t="shared" si="50"/>
        <v>545</v>
      </c>
    </row>
    <row r="388" spans="1:10" ht="15.75">
      <c r="A388" s="2" t="s">
        <v>20</v>
      </c>
      <c r="B388" s="2">
        <v>447</v>
      </c>
      <c r="C388" s="2">
        <v>36</v>
      </c>
      <c r="D388" s="2">
        <f t="shared" si="48"/>
        <v>483</v>
      </c>
      <c r="E388" s="2">
        <v>447</v>
      </c>
      <c r="F388" s="2"/>
      <c r="G388" s="2">
        <f t="shared" si="49"/>
        <v>447</v>
      </c>
      <c r="H388" s="2">
        <v>447</v>
      </c>
      <c r="I388" s="2"/>
      <c r="J388" s="2">
        <f t="shared" si="50"/>
        <v>447</v>
      </c>
    </row>
    <row r="389" spans="1:10" ht="15.75">
      <c r="A389" s="2" t="s">
        <v>4</v>
      </c>
      <c r="B389" s="2">
        <v>259</v>
      </c>
      <c r="C389" s="2">
        <v>1</v>
      </c>
      <c r="D389" s="2">
        <f t="shared" si="48"/>
        <v>260</v>
      </c>
      <c r="E389" s="2">
        <v>259</v>
      </c>
      <c r="F389" s="2"/>
      <c r="G389" s="2">
        <f t="shared" si="49"/>
        <v>259</v>
      </c>
      <c r="H389" s="2">
        <v>259</v>
      </c>
      <c r="I389" s="2"/>
      <c r="J389" s="2">
        <f t="shared" si="50"/>
        <v>259</v>
      </c>
    </row>
    <row r="390" spans="1:10" ht="15.75">
      <c r="A390" s="2" t="s">
        <v>5</v>
      </c>
      <c r="B390" s="2">
        <v>622</v>
      </c>
      <c r="C390" s="2">
        <v>54</v>
      </c>
      <c r="D390" s="2">
        <f t="shared" si="48"/>
        <v>676</v>
      </c>
      <c r="E390" s="2">
        <v>622</v>
      </c>
      <c r="F390" s="2"/>
      <c r="G390" s="2">
        <f t="shared" si="49"/>
        <v>622</v>
      </c>
      <c r="H390" s="2">
        <v>622</v>
      </c>
      <c r="I390" s="2"/>
      <c r="J390" s="2">
        <f t="shared" si="50"/>
        <v>622</v>
      </c>
    </row>
    <row r="391" spans="1:10" ht="15.75">
      <c r="A391" s="2" t="s">
        <v>6</v>
      </c>
      <c r="B391" s="2">
        <v>20</v>
      </c>
      <c r="C391" s="2">
        <v>9</v>
      </c>
      <c r="D391" s="2">
        <f t="shared" si="48"/>
        <v>29</v>
      </c>
      <c r="E391" s="2">
        <v>20</v>
      </c>
      <c r="F391" s="2"/>
      <c r="G391" s="2">
        <f t="shared" si="49"/>
        <v>20</v>
      </c>
      <c r="H391" s="2">
        <v>20</v>
      </c>
      <c r="I391" s="2"/>
      <c r="J391" s="2">
        <f t="shared" si="50"/>
        <v>20</v>
      </c>
    </row>
    <row r="392" spans="1:10" ht="15.75">
      <c r="A392" s="2" t="s">
        <v>7</v>
      </c>
      <c r="B392" s="2">
        <v>146</v>
      </c>
      <c r="C392" s="2">
        <v>24</v>
      </c>
      <c r="D392" s="2">
        <f t="shared" si="48"/>
        <v>170</v>
      </c>
      <c r="E392" s="2">
        <v>146</v>
      </c>
      <c r="F392" s="2"/>
      <c r="G392" s="2">
        <f t="shared" si="49"/>
        <v>146</v>
      </c>
      <c r="H392" s="2">
        <v>146</v>
      </c>
      <c r="I392" s="2"/>
      <c r="J392" s="2">
        <f t="shared" si="50"/>
        <v>146</v>
      </c>
    </row>
    <row r="393" spans="1:10" ht="15.75">
      <c r="A393" s="2" t="s">
        <v>8</v>
      </c>
      <c r="B393" s="2">
        <v>35</v>
      </c>
      <c r="C393" s="2">
        <v>4</v>
      </c>
      <c r="D393" s="2">
        <f t="shared" si="48"/>
        <v>39</v>
      </c>
      <c r="E393" s="2">
        <v>35</v>
      </c>
      <c r="F393" s="2"/>
      <c r="G393" s="2">
        <f t="shared" si="49"/>
        <v>35</v>
      </c>
      <c r="H393" s="2">
        <v>35</v>
      </c>
      <c r="I393" s="2"/>
      <c r="J393" s="2">
        <f t="shared" si="50"/>
        <v>35</v>
      </c>
    </row>
    <row r="394" spans="1:10" ht="15.75">
      <c r="A394" s="2" t="s">
        <v>9</v>
      </c>
      <c r="B394" s="2">
        <v>193</v>
      </c>
      <c r="C394" s="2">
        <v>15</v>
      </c>
      <c r="D394" s="2">
        <f t="shared" si="48"/>
        <v>208</v>
      </c>
      <c r="E394" s="2">
        <v>193</v>
      </c>
      <c r="F394" s="2"/>
      <c r="G394" s="2">
        <f t="shared" si="49"/>
        <v>193</v>
      </c>
      <c r="H394" s="2">
        <v>193</v>
      </c>
      <c r="I394" s="2"/>
      <c r="J394" s="2">
        <f t="shared" si="50"/>
        <v>193</v>
      </c>
    </row>
    <row r="395" spans="1:10" ht="15.75">
      <c r="A395" s="2" t="s">
        <v>10</v>
      </c>
      <c r="B395" s="2">
        <v>273</v>
      </c>
      <c r="C395" s="2">
        <v>29</v>
      </c>
      <c r="D395" s="2">
        <f t="shared" si="48"/>
        <v>302</v>
      </c>
      <c r="E395" s="2">
        <v>273</v>
      </c>
      <c r="F395" s="2"/>
      <c r="G395" s="2">
        <f t="shared" si="49"/>
        <v>273</v>
      </c>
      <c r="H395" s="2">
        <v>273</v>
      </c>
      <c r="I395" s="2"/>
      <c r="J395" s="2">
        <f t="shared" si="50"/>
        <v>273</v>
      </c>
    </row>
    <row r="396" spans="1:10" ht="15.75">
      <c r="A396" s="2" t="s">
        <v>11</v>
      </c>
      <c r="B396" s="2">
        <v>107</v>
      </c>
      <c r="C396" s="2">
        <v>5</v>
      </c>
      <c r="D396" s="2">
        <f t="shared" si="48"/>
        <v>112</v>
      </c>
      <c r="E396" s="2">
        <v>107</v>
      </c>
      <c r="F396" s="2"/>
      <c r="G396" s="2">
        <f t="shared" si="49"/>
        <v>107</v>
      </c>
      <c r="H396" s="2">
        <v>107</v>
      </c>
      <c r="I396" s="2"/>
      <c r="J396" s="2">
        <f t="shared" si="50"/>
        <v>107</v>
      </c>
    </row>
    <row r="397" spans="1:10" ht="15.75">
      <c r="A397" s="2" t="s">
        <v>18</v>
      </c>
      <c r="B397" s="2">
        <v>80</v>
      </c>
      <c r="C397" s="2">
        <v>25</v>
      </c>
      <c r="D397" s="2">
        <f t="shared" si="48"/>
        <v>105</v>
      </c>
      <c r="E397" s="2">
        <v>80</v>
      </c>
      <c r="F397" s="2"/>
      <c r="G397" s="2">
        <f t="shared" si="49"/>
        <v>80</v>
      </c>
      <c r="H397" s="2">
        <v>80</v>
      </c>
      <c r="I397" s="2"/>
      <c r="J397" s="2">
        <f t="shared" si="50"/>
        <v>80</v>
      </c>
    </row>
    <row r="398" spans="1:10" ht="15.75">
      <c r="A398" s="2" t="s">
        <v>12</v>
      </c>
      <c r="B398" s="2">
        <v>227</v>
      </c>
      <c r="C398" s="2">
        <v>44</v>
      </c>
      <c r="D398" s="2">
        <f t="shared" si="48"/>
        <v>271</v>
      </c>
      <c r="E398" s="2">
        <v>227</v>
      </c>
      <c r="F398" s="2"/>
      <c r="G398" s="2">
        <f t="shared" si="49"/>
        <v>227</v>
      </c>
      <c r="H398" s="2">
        <v>227</v>
      </c>
      <c r="I398" s="2"/>
      <c r="J398" s="2">
        <f t="shared" si="50"/>
        <v>227</v>
      </c>
    </row>
    <row r="399" spans="1:10" ht="15.75">
      <c r="A399" s="2" t="s">
        <v>13</v>
      </c>
      <c r="B399" s="2">
        <v>52</v>
      </c>
      <c r="C399" s="2">
        <v>17</v>
      </c>
      <c r="D399" s="2">
        <f t="shared" si="48"/>
        <v>69</v>
      </c>
      <c r="E399" s="2">
        <v>52</v>
      </c>
      <c r="F399" s="2"/>
      <c r="G399" s="2">
        <f t="shared" si="49"/>
        <v>52</v>
      </c>
      <c r="H399" s="2">
        <v>52</v>
      </c>
      <c r="I399" s="2"/>
      <c r="J399" s="2">
        <f t="shared" si="50"/>
        <v>52</v>
      </c>
    </row>
    <row r="400" spans="1:10" ht="15.75">
      <c r="A400" s="2" t="s">
        <v>14</v>
      </c>
      <c r="B400" s="2">
        <v>88</v>
      </c>
      <c r="C400" s="2">
        <v>6</v>
      </c>
      <c r="D400" s="2">
        <f t="shared" si="48"/>
        <v>94</v>
      </c>
      <c r="E400" s="2">
        <v>88</v>
      </c>
      <c r="F400" s="2"/>
      <c r="G400" s="2">
        <f t="shared" si="49"/>
        <v>88</v>
      </c>
      <c r="H400" s="2">
        <v>88</v>
      </c>
      <c r="I400" s="2"/>
      <c r="J400" s="2">
        <f t="shared" si="50"/>
        <v>88</v>
      </c>
    </row>
    <row r="401" spans="1:10" ht="15.75">
      <c r="A401" s="2" t="s">
        <v>15</v>
      </c>
      <c r="B401" s="2">
        <v>73</v>
      </c>
      <c r="C401" s="2">
        <v>55</v>
      </c>
      <c r="D401" s="2">
        <f t="shared" si="48"/>
        <v>128</v>
      </c>
      <c r="E401" s="2">
        <v>73</v>
      </c>
      <c r="F401" s="2"/>
      <c r="G401" s="2">
        <f t="shared" si="49"/>
        <v>73</v>
      </c>
      <c r="H401" s="2">
        <v>73</v>
      </c>
      <c r="I401" s="2"/>
      <c r="J401" s="2">
        <f t="shared" si="50"/>
        <v>73</v>
      </c>
    </row>
    <row r="402" spans="1:10" ht="15.75">
      <c r="A402" s="2" t="s">
        <v>16</v>
      </c>
      <c r="B402" s="2">
        <v>119</v>
      </c>
      <c r="C402" s="2">
        <v>9</v>
      </c>
      <c r="D402" s="2">
        <f t="shared" si="48"/>
        <v>128</v>
      </c>
      <c r="E402" s="2">
        <v>119</v>
      </c>
      <c r="F402" s="2"/>
      <c r="G402" s="2">
        <f t="shared" si="49"/>
        <v>119</v>
      </c>
      <c r="H402" s="2">
        <v>119</v>
      </c>
      <c r="I402" s="2"/>
      <c r="J402" s="2">
        <f t="shared" si="50"/>
        <v>119</v>
      </c>
    </row>
    <row r="403" spans="1:10" ht="15.75">
      <c r="A403" s="2" t="s">
        <v>17</v>
      </c>
      <c r="B403" s="2">
        <v>246</v>
      </c>
      <c r="C403" s="2">
        <v>73</v>
      </c>
      <c r="D403" s="2">
        <f t="shared" si="48"/>
        <v>319</v>
      </c>
      <c r="E403" s="2">
        <v>246</v>
      </c>
      <c r="F403" s="2"/>
      <c r="G403" s="2">
        <f t="shared" si="49"/>
        <v>246</v>
      </c>
      <c r="H403" s="2">
        <v>246</v>
      </c>
      <c r="I403" s="2"/>
      <c r="J403" s="2">
        <f t="shared" si="50"/>
        <v>246</v>
      </c>
    </row>
    <row r="404" spans="1:10" ht="15.75">
      <c r="A404" s="2" t="s">
        <v>0</v>
      </c>
      <c r="B404" s="2">
        <f>SUM(B384:B403)</f>
        <v>13510</v>
      </c>
      <c r="C404" s="2">
        <f>SUM(C384:C403)</f>
        <v>855</v>
      </c>
      <c r="D404" s="2">
        <f t="shared" si="48"/>
        <v>14365</v>
      </c>
      <c r="E404" s="2">
        <f>SUM(E384:E403)</f>
        <v>13510</v>
      </c>
      <c r="F404" s="2">
        <f>SUM(F384:F403)</f>
        <v>0</v>
      </c>
      <c r="G404" s="2">
        <f t="shared" si="49"/>
        <v>13510</v>
      </c>
      <c r="H404" s="2">
        <f>SUM(H384:H403)</f>
        <v>13510</v>
      </c>
      <c r="I404" s="2">
        <f>SUM(I384:I403)</f>
        <v>0</v>
      </c>
      <c r="J404" s="2">
        <f t="shared" si="50"/>
        <v>13510</v>
      </c>
    </row>
    <row r="407" spans="1:10" ht="85.5" customHeight="1">
      <c r="A407" s="24" t="s">
        <v>29</v>
      </c>
      <c r="B407" s="24"/>
      <c r="C407" s="24"/>
      <c r="D407" s="24"/>
      <c r="E407" s="24"/>
      <c r="F407" s="24"/>
      <c r="G407" s="24"/>
      <c r="H407" s="24"/>
      <c r="I407" s="24"/>
      <c r="J407" s="24"/>
    </row>
    <row r="409" spans="1:10" ht="47.25">
      <c r="A409" s="5" t="s">
        <v>1</v>
      </c>
      <c r="B409" s="5" t="s">
        <v>25</v>
      </c>
      <c r="C409" s="5" t="s">
        <v>33</v>
      </c>
      <c r="D409" s="5" t="s">
        <v>25</v>
      </c>
      <c r="E409" s="5" t="s">
        <v>26</v>
      </c>
      <c r="F409" s="5" t="s">
        <v>33</v>
      </c>
      <c r="G409" s="5" t="s">
        <v>26</v>
      </c>
      <c r="H409" s="5" t="s">
        <v>32</v>
      </c>
      <c r="I409" s="5" t="s">
        <v>33</v>
      </c>
      <c r="J409" s="5" t="s">
        <v>32</v>
      </c>
    </row>
    <row r="410" spans="1:10" ht="15.75">
      <c r="A410" s="2" t="s">
        <v>19</v>
      </c>
      <c r="B410" s="2">
        <v>6030</v>
      </c>
      <c r="C410" s="2"/>
      <c r="D410" s="2">
        <f aca="true" t="shared" si="51" ref="D410:D425">B410+C410</f>
        <v>6030</v>
      </c>
      <c r="E410" s="2">
        <v>10509</v>
      </c>
      <c r="F410" s="2"/>
      <c r="G410" s="2">
        <f aca="true" t="shared" si="52" ref="G410:G425">E410+F410</f>
        <v>10509</v>
      </c>
      <c r="H410" s="2">
        <v>12570</v>
      </c>
      <c r="I410" s="2"/>
      <c r="J410" s="2">
        <f aca="true" t="shared" si="53" ref="J410:J425">H410+I410</f>
        <v>12570</v>
      </c>
    </row>
    <row r="411" spans="1:10" ht="15.75">
      <c r="A411" s="2" t="s">
        <v>21</v>
      </c>
      <c r="B411" s="2">
        <v>3309</v>
      </c>
      <c r="C411" s="2"/>
      <c r="D411" s="2">
        <f t="shared" si="51"/>
        <v>3309</v>
      </c>
      <c r="E411" s="2">
        <v>7572</v>
      </c>
      <c r="F411" s="2"/>
      <c r="G411" s="2">
        <f t="shared" si="52"/>
        <v>7572</v>
      </c>
      <c r="H411" s="2">
        <v>9162</v>
      </c>
      <c r="I411" s="2"/>
      <c r="J411" s="2">
        <f t="shared" si="53"/>
        <v>9162</v>
      </c>
    </row>
    <row r="412" spans="1:10" ht="15.75">
      <c r="A412" s="2" t="s">
        <v>2</v>
      </c>
      <c r="B412" s="2">
        <v>1060</v>
      </c>
      <c r="C412" s="2"/>
      <c r="D412" s="2">
        <f t="shared" si="51"/>
        <v>1060</v>
      </c>
      <c r="E412" s="2">
        <v>1060</v>
      </c>
      <c r="F412" s="2"/>
      <c r="G412" s="2">
        <f t="shared" si="52"/>
        <v>1060</v>
      </c>
      <c r="H412" s="2">
        <v>1060</v>
      </c>
      <c r="I412" s="2"/>
      <c r="J412" s="2">
        <f t="shared" si="53"/>
        <v>1060</v>
      </c>
    </row>
    <row r="413" spans="1:10" ht="15.75">
      <c r="A413" s="2" t="s">
        <v>3</v>
      </c>
      <c r="B413" s="2">
        <v>151</v>
      </c>
      <c r="C413" s="2"/>
      <c r="D413" s="2">
        <f t="shared" si="51"/>
        <v>151</v>
      </c>
      <c r="E413" s="2">
        <v>303</v>
      </c>
      <c r="F413" s="2"/>
      <c r="G413" s="2">
        <f t="shared" si="52"/>
        <v>303</v>
      </c>
      <c r="H413" s="2">
        <v>454</v>
      </c>
      <c r="I413" s="2"/>
      <c r="J413" s="2">
        <f t="shared" si="53"/>
        <v>454</v>
      </c>
    </row>
    <row r="414" spans="1:10" ht="15.75">
      <c r="A414" s="2" t="s">
        <v>4</v>
      </c>
      <c r="B414" s="2">
        <v>1912</v>
      </c>
      <c r="C414" s="2"/>
      <c r="D414" s="2">
        <f t="shared" si="51"/>
        <v>1912</v>
      </c>
      <c r="E414" s="2">
        <v>4224</v>
      </c>
      <c r="F414" s="2"/>
      <c r="G414" s="2">
        <f t="shared" si="52"/>
        <v>4224</v>
      </c>
      <c r="H414" s="2">
        <v>4634</v>
      </c>
      <c r="I414" s="2"/>
      <c r="J414" s="2">
        <f t="shared" si="53"/>
        <v>4634</v>
      </c>
    </row>
    <row r="415" spans="1:10" ht="15.75">
      <c r="A415" s="2" t="s">
        <v>5</v>
      </c>
      <c r="B415" s="2">
        <v>303</v>
      </c>
      <c r="C415" s="2"/>
      <c r="D415" s="2">
        <f t="shared" si="51"/>
        <v>303</v>
      </c>
      <c r="E415" s="2">
        <v>454</v>
      </c>
      <c r="F415" s="2"/>
      <c r="G415" s="2">
        <f t="shared" si="52"/>
        <v>454</v>
      </c>
      <c r="H415" s="2">
        <v>454</v>
      </c>
      <c r="I415" s="2"/>
      <c r="J415" s="2">
        <f t="shared" si="53"/>
        <v>454</v>
      </c>
    </row>
    <row r="416" spans="1:10" ht="15.75">
      <c r="A416" s="2" t="s">
        <v>6</v>
      </c>
      <c r="B416" s="2">
        <v>151</v>
      </c>
      <c r="C416" s="2"/>
      <c r="D416" s="2">
        <f t="shared" si="51"/>
        <v>151</v>
      </c>
      <c r="E416" s="2">
        <v>151</v>
      </c>
      <c r="F416" s="2"/>
      <c r="G416" s="2">
        <f t="shared" si="52"/>
        <v>151</v>
      </c>
      <c r="H416" s="2">
        <v>151</v>
      </c>
      <c r="I416" s="2"/>
      <c r="J416" s="2">
        <f t="shared" si="53"/>
        <v>151</v>
      </c>
    </row>
    <row r="417" spans="1:10" ht="15.75">
      <c r="A417" s="2" t="s">
        <v>7</v>
      </c>
      <c r="B417" s="2">
        <v>151</v>
      </c>
      <c r="C417" s="2"/>
      <c r="D417" s="2">
        <f t="shared" si="51"/>
        <v>151</v>
      </c>
      <c r="E417" s="2">
        <v>303</v>
      </c>
      <c r="F417" s="2"/>
      <c r="G417" s="2">
        <f t="shared" si="52"/>
        <v>303</v>
      </c>
      <c r="H417" s="2">
        <v>454</v>
      </c>
      <c r="I417" s="2"/>
      <c r="J417" s="2">
        <f t="shared" si="53"/>
        <v>454</v>
      </c>
    </row>
    <row r="418" spans="1:10" ht="15.75">
      <c r="A418" s="2" t="s">
        <v>9</v>
      </c>
      <c r="B418" s="2">
        <v>151</v>
      </c>
      <c r="C418" s="2"/>
      <c r="D418" s="2">
        <f t="shared" si="51"/>
        <v>151</v>
      </c>
      <c r="E418" s="2">
        <v>151</v>
      </c>
      <c r="F418" s="2"/>
      <c r="G418" s="2">
        <f t="shared" si="52"/>
        <v>151</v>
      </c>
      <c r="H418" s="2">
        <v>303</v>
      </c>
      <c r="I418" s="2"/>
      <c r="J418" s="2">
        <f t="shared" si="53"/>
        <v>303</v>
      </c>
    </row>
    <row r="419" spans="1:10" ht="15.75">
      <c r="A419" s="2" t="s">
        <v>10</v>
      </c>
      <c r="B419" s="2"/>
      <c r="C419" s="2"/>
      <c r="D419" s="2"/>
      <c r="E419" s="2">
        <v>151</v>
      </c>
      <c r="F419" s="2"/>
      <c r="G419" s="2">
        <f t="shared" si="52"/>
        <v>151</v>
      </c>
      <c r="H419" s="2">
        <v>151</v>
      </c>
      <c r="I419" s="2"/>
      <c r="J419" s="2">
        <f t="shared" si="53"/>
        <v>151</v>
      </c>
    </row>
    <row r="420" spans="1:10" ht="15.75">
      <c r="A420" s="2" t="s">
        <v>11</v>
      </c>
      <c r="B420" s="2"/>
      <c r="C420" s="2"/>
      <c r="D420" s="2"/>
      <c r="E420" s="2"/>
      <c r="F420" s="2"/>
      <c r="G420" s="2"/>
      <c r="H420" s="2">
        <v>151</v>
      </c>
      <c r="I420" s="2"/>
      <c r="J420" s="2">
        <f t="shared" si="53"/>
        <v>151</v>
      </c>
    </row>
    <row r="421" spans="1:10" ht="15.75">
      <c r="A421" s="2" t="s">
        <v>12</v>
      </c>
      <c r="B421" s="2">
        <v>303</v>
      </c>
      <c r="C421" s="2"/>
      <c r="D421" s="2">
        <f t="shared" si="51"/>
        <v>303</v>
      </c>
      <c r="E421" s="2">
        <v>454</v>
      </c>
      <c r="F421" s="2"/>
      <c r="G421" s="2">
        <f t="shared" si="52"/>
        <v>454</v>
      </c>
      <c r="H421" s="2">
        <v>606</v>
      </c>
      <c r="I421" s="2"/>
      <c r="J421" s="2">
        <f t="shared" si="53"/>
        <v>606</v>
      </c>
    </row>
    <row r="422" spans="1:10" ht="15.75">
      <c r="A422" s="2" t="s">
        <v>13</v>
      </c>
      <c r="B422" s="2">
        <v>303</v>
      </c>
      <c r="C422" s="2"/>
      <c r="D422" s="2">
        <f t="shared" si="51"/>
        <v>303</v>
      </c>
      <c r="E422" s="2">
        <v>454</v>
      </c>
      <c r="F422" s="2"/>
      <c r="G422" s="2">
        <f t="shared" si="52"/>
        <v>454</v>
      </c>
      <c r="H422" s="2">
        <v>606</v>
      </c>
      <c r="I422" s="2"/>
      <c r="J422" s="2">
        <f t="shared" si="53"/>
        <v>606</v>
      </c>
    </row>
    <row r="423" spans="1:10" ht="15.75">
      <c r="A423" s="2" t="s">
        <v>14</v>
      </c>
      <c r="B423" s="2">
        <v>151</v>
      </c>
      <c r="C423" s="2"/>
      <c r="D423" s="2">
        <f t="shared" si="51"/>
        <v>151</v>
      </c>
      <c r="E423" s="2">
        <v>151</v>
      </c>
      <c r="F423" s="2"/>
      <c r="G423" s="2">
        <f t="shared" si="52"/>
        <v>151</v>
      </c>
      <c r="H423" s="2">
        <v>151</v>
      </c>
      <c r="I423" s="2"/>
      <c r="J423" s="2">
        <f t="shared" si="53"/>
        <v>151</v>
      </c>
    </row>
    <row r="424" spans="1:10" ht="15.75">
      <c r="A424" s="2" t="s">
        <v>15</v>
      </c>
      <c r="B424" s="2">
        <v>303</v>
      </c>
      <c r="C424" s="2"/>
      <c r="D424" s="2">
        <f t="shared" si="51"/>
        <v>303</v>
      </c>
      <c r="E424" s="2">
        <v>454</v>
      </c>
      <c r="F424" s="2"/>
      <c r="G424" s="2">
        <f t="shared" si="52"/>
        <v>454</v>
      </c>
      <c r="H424" s="2">
        <v>606</v>
      </c>
      <c r="I424" s="2"/>
      <c r="J424" s="2">
        <f t="shared" si="53"/>
        <v>606</v>
      </c>
    </row>
    <row r="425" spans="1:10" ht="15.75">
      <c r="A425" s="2" t="s">
        <v>17</v>
      </c>
      <c r="B425" s="2">
        <v>908</v>
      </c>
      <c r="C425" s="2"/>
      <c r="D425" s="2">
        <f t="shared" si="51"/>
        <v>908</v>
      </c>
      <c r="E425" s="2">
        <v>1212</v>
      </c>
      <c r="F425" s="2"/>
      <c r="G425" s="2">
        <f t="shared" si="52"/>
        <v>1212</v>
      </c>
      <c r="H425" s="2">
        <v>1514</v>
      </c>
      <c r="I425" s="2"/>
      <c r="J425" s="2">
        <f t="shared" si="53"/>
        <v>1514</v>
      </c>
    </row>
    <row r="426" spans="1:10" ht="15.75">
      <c r="A426" s="2" t="s">
        <v>0</v>
      </c>
      <c r="B426" s="2">
        <f>SUM(B410:B425)</f>
        <v>15186</v>
      </c>
      <c r="C426" s="2">
        <f aca="true" t="shared" si="54" ref="C426:J426">SUM(C410:C425)</f>
        <v>0</v>
      </c>
      <c r="D426" s="2">
        <f t="shared" si="54"/>
        <v>15186</v>
      </c>
      <c r="E426" s="2">
        <f t="shared" si="54"/>
        <v>27603</v>
      </c>
      <c r="F426" s="2">
        <f t="shared" si="54"/>
        <v>0</v>
      </c>
      <c r="G426" s="2">
        <f t="shared" si="54"/>
        <v>27603</v>
      </c>
      <c r="H426" s="2">
        <f t="shared" si="54"/>
        <v>33027</v>
      </c>
      <c r="I426" s="2">
        <f t="shared" si="54"/>
        <v>0</v>
      </c>
      <c r="J426" s="2">
        <f t="shared" si="54"/>
        <v>33027</v>
      </c>
    </row>
    <row r="429" spans="1:10" ht="45.75" customHeight="1">
      <c r="A429" s="25" t="s">
        <v>48</v>
      </c>
      <c r="B429" s="25"/>
      <c r="C429" s="25"/>
      <c r="D429" s="25"/>
      <c r="E429" s="25"/>
      <c r="F429" s="25"/>
      <c r="G429" s="25"/>
      <c r="H429" s="25"/>
      <c r="I429" s="25"/>
      <c r="J429" s="25"/>
    </row>
    <row r="430" ht="12.75">
      <c r="B430" s="3"/>
    </row>
    <row r="431" spans="1:10" ht="47.25">
      <c r="A431" s="5" t="s">
        <v>1</v>
      </c>
      <c r="B431" s="5" t="s">
        <v>25</v>
      </c>
      <c r="C431" s="5" t="s">
        <v>33</v>
      </c>
      <c r="D431" s="5" t="s">
        <v>25</v>
      </c>
      <c r="E431" s="5" t="s">
        <v>26</v>
      </c>
      <c r="F431" s="5" t="s">
        <v>33</v>
      </c>
      <c r="G431" s="5" t="s">
        <v>26</v>
      </c>
      <c r="H431" s="5" t="s">
        <v>32</v>
      </c>
      <c r="I431" s="5" t="s">
        <v>33</v>
      </c>
      <c r="J431" s="5" t="s">
        <v>32</v>
      </c>
    </row>
    <row r="432" spans="1:10" ht="15.75">
      <c r="A432" s="2" t="s">
        <v>19</v>
      </c>
      <c r="B432" s="2">
        <v>990382</v>
      </c>
      <c r="C432" s="2">
        <v>-8166</v>
      </c>
      <c r="D432" s="2">
        <f aca="true" t="shared" si="55" ref="D432:D451">B432+C432</f>
        <v>982216</v>
      </c>
      <c r="E432" s="2">
        <v>1171875</v>
      </c>
      <c r="F432" s="2"/>
      <c r="G432" s="2">
        <f aca="true" t="shared" si="56" ref="G432:G451">E432+F432</f>
        <v>1171875</v>
      </c>
      <c r="H432" s="2">
        <v>1256250</v>
      </c>
      <c r="I432" s="2"/>
      <c r="J432" s="2">
        <f aca="true" t="shared" si="57" ref="J432:J451">H432+I432</f>
        <v>1256250</v>
      </c>
    </row>
    <row r="433" spans="1:10" ht="15.75">
      <c r="A433" s="2" t="s">
        <v>21</v>
      </c>
      <c r="B433" s="2">
        <v>306444</v>
      </c>
      <c r="C433" s="2">
        <v>4975</v>
      </c>
      <c r="D433" s="2">
        <f t="shared" si="55"/>
        <v>311419</v>
      </c>
      <c r="E433" s="2">
        <v>358278</v>
      </c>
      <c r="F433" s="2"/>
      <c r="G433" s="2">
        <f t="shared" si="56"/>
        <v>358278</v>
      </c>
      <c r="H433" s="2">
        <v>384074</v>
      </c>
      <c r="I433" s="2"/>
      <c r="J433" s="2">
        <f t="shared" si="57"/>
        <v>384074</v>
      </c>
    </row>
    <row r="434" spans="1:10" ht="15.75">
      <c r="A434" s="2" t="s">
        <v>2</v>
      </c>
      <c r="B434" s="2">
        <v>104945</v>
      </c>
      <c r="C434" s="2">
        <v>-1496</v>
      </c>
      <c r="D434" s="2">
        <f t="shared" si="55"/>
        <v>103449</v>
      </c>
      <c r="E434" s="2">
        <v>122912</v>
      </c>
      <c r="F434" s="2"/>
      <c r="G434" s="2">
        <f t="shared" si="56"/>
        <v>122912</v>
      </c>
      <c r="H434" s="2">
        <v>131762</v>
      </c>
      <c r="I434" s="2"/>
      <c r="J434" s="2">
        <f t="shared" si="57"/>
        <v>131762</v>
      </c>
    </row>
    <row r="435" spans="1:10" ht="15.75">
      <c r="A435" s="2" t="s">
        <v>3</v>
      </c>
      <c r="B435" s="2">
        <v>185085</v>
      </c>
      <c r="C435" s="2">
        <v>-916</v>
      </c>
      <c r="D435" s="2">
        <f t="shared" si="55"/>
        <v>184169</v>
      </c>
      <c r="E435" s="2">
        <v>213956</v>
      </c>
      <c r="F435" s="2"/>
      <c r="G435" s="2">
        <f t="shared" si="56"/>
        <v>213956</v>
      </c>
      <c r="H435" s="2">
        <v>229361</v>
      </c>
      <c r="I435" s="2"/>
      <c r="J435" s="2">
        <f t="shared" si="57"/>
        <v>229361</v>
      </c>
    </row>
    <row r="436" spans="1:10" ht="15.75">
      <c r="A436" s="2" t="s">
        <v>20</v>
      </c>
      <c r="B436" s="2">
        <v>74587</v>
      </c>
      <c r="C436" s="2"/>
      <c r="D436" s="2">
        <f t="shared" si="55"/>
        <v>74587</v>
      </c>
      <c r="E436" s="2">
        <v>88293</v>
      </c>
      <c r="F436" s="2"/>
      <c r="G436" s="2">
        <f t="shared" si="56"/>
        <v>88293</v>
      </c>
      <c r="H436" s="2">
        <v>94650</v>
      </c>
      <c r="I436" s="2"/>
      <c r="J436" s="2">
        <f t="shared" si="57"/>
        <v>94650</v>
      </c>
    </row>
    <row r="437" spans="1:10" ht="15.75">
      <c r="A437" s="2" t="s">
        <v>4</v>
      </c>
      <c r="B437" s="2">
        <v>153015</v>
      </c>
      <c r="C437" s="2">
        <v>-52</v>
      </c>
      <c r="D437" s="2">
        <f t="shared" si="55"/>
        <v>152963</v>
      </c>
      <c r="E437" s="2">
        <v>179393</v>
      </c>
      <c r="F437" s="2"/>
      <c r="G437" s="2">
        <f t="shared" si="56"/>
        <v>179393</v>
      </c>
      <c r="H437" s="2">
        <v>192309</v>
      </c>
      <c r="I437" s="2"/>
      <c r="J437" s="2">
        <f t="shared" si="57"/>
        <v>192309</v>
      </c>
    </row>
    <row r="438" spans="1:10" ht="15.75">
      <c r="A438" s="2" t="s">
        <v>5</v>
      </c>
      <c r="B438" s="2">
        <v>130676</v>
      </c>
      <c r="C438" s="2"/>
      <c r="D438" s="2">
        <f t="shared" si="55"/>
        <v>130676</v>
      </c>
      <c r="E438" s="2">
        <v>153886</v>
      </c>
      <c r="F438" s="2"/>
      <c r="G438" s="2">
        <f t="shared" si="56"/>
        <v>153886</v>
      </c>
      <c r="H438" s="2">
        <v>164966</v>
      </c>
      <c r="I438" s="2"/>
      <c r="J438" s="2">
        <f t="shared" si="57"/>
        <v>164966</v>
      </c>
    </row>
    <row r="439" spans="1:10" ht="15.75">
      <c r="A439" s="2" t="s">
        <v>6</v>
      </c>
      <c r="B439" s="2">
        <v>38453</v>
      </c>
      <c r="C439" s="2"/>
      <c r="D439" s="2">
        <f t="shared" si="55"/>
        <v>38453</v>
      </c>
      <c r="E439" s="2">
        <v>46034</v>
      </c>
      <c r="F439" s="2"/>
      <c r="G439" s="2">
        <f t="shared" si="56"/>
        <v>46034</v>
      </c>
      <c r="H439" s="2">
        <v>49349</v>
      </c>
      <c r="I439" s="2"/>
      <c r="J439" s="2">
        <f t="shared" si="57"/>
        <v>49349</v>
      </c>
    </row>
    <row r="440" spans="1:10" ht="15.75">
      <c r="A440" s="2" t="s">
        <v>7</v>
      </c>
      <c r="B440" s="2">
        <v>56730</v>
      </c>
      <c r="C440" s="2">
        <v>-270</v>
      </c>
      <c r="D440" s="2">
        <f t="shared" si="55"/>
        <v>56460</v>
      </c>
      <c r="E440" s="2">
        <v>67184</v>
      </c>
      <c r="F440" s="2"/>
      <c r="G440" s="2">
        <f t="shared" si="56"/>
        <v>67184</v>
      </c>
      <c r="H440" s="2">
        <v>72021</v>
      </c>
      <c r="I440" s="2"/>
      <c r="J440" s="2">
        <f t="shared" si="57"/>
        <v>72021</v>
      </c>
    </row>
    <row r="441" spans="1:10" ht="15.75">
      <c r="A441" s="2" t="s">
        <v>8</v>
      </c>
      <c r="B441" s="2">
        <v>28185</v>
      </c>
      <c r="C441" s="2">
        <v>2085</v>
      </c>
      <c r="D441" s="2">
        <f t="shared" si="55"/>
        <v>30270</v>
      </c>
      <c r="E441" s="2">
        <v>32469</v>
      </c>
      <c r="F441" s="2"/>
      <c r="G441" s="2">
        <f t="shared" si="56"/>
        <v>32469</v>
      </c>
      <c r="H441" s="2">
        <v>34807</v>
      </c>
      <c r="I441" s="2"/>
      <c r="J441" s="2">
        <f t="shared" si="57"/>
        <v>34807</v>
      </c>
    </row>
    <row r="442" spans="1:10" ht="15.75">
      <c r="A442" s="2" t="s">
        <v>9</v>
      </c>
      <c r="B442" s="2">
        <v>80062</v>
      </c>
      <c r="C442" s="2">
        <v>873</v>
      </c>
      <c r="D442" s="2">
        <f t="shared" si="55"/>
        <v>80935</v>
      </c>
      <c r="E442" s="2">
        <v>94888</v>
      </c>
      <c r="F442" s="2"/>
      <c r="G442" s="2">
        <f t="shared" si="56"/>
        <v>94888</v>
      </c>
      <c r="H442" s="2">
        <v>101720</v>
      </c>
      <c r="I442" s="2"/>
      <c r="J442" s="2">
        <f t="shared" si="57"/>
        <v>101720</v>
      </c>
    </row>
    <row r="443" spans="1:10" ht="15.75">
      <c r="A443" s="2" t="s">
        <v>10</v>
      </c>
      <c r="B443" s="2">
        <v>96842</v>
      </c>
      <c r="C443" s="2"/>
      <c r="D443" s="2">
        <f t="shared" si="55"/>
        <v>96842</v>
      </c>
      <c r="E443" s="2">
        <v>113404</v>
      </c>
      <c r="F443" s="2"/>
      <c r="G443" s="2">
        <f t="shared" si="56"/>
        <v>113404</v>
      </c>
      <c r="H443" s="2">
        <v>121569</v>
      </c>
      <c r="I443" s="2"/>
      <c r="J443" s="2">
        <f t="shared" si="57"/>
        <v>121569</v>
      </c>
    </row>
    <row r="444" spans="1:10" ht="15.75">
      <c r="A444" s="2" t="s">
        <v>11</v>
      </c>
      <c r="B444" s="2">
        <v>45361</v>
      </c>
      <c r="C444" s="2"/>
      <c r="D444" s="2">
        <f t="shared" si="55"/>
        <v>45361</v>
      </c>
      <c r="E444" s="2">
        <v>53800</v>
      </c>
      <c r="F444" s="2"/>
      <c r="G444" s="2">
        <f t="shared" si="56"/>
        <v>53800</v>
      </c>
      <c r="H444" s="2">
        <v>57674</v>
      </c>
      <c r="I444" s="2"/>
      <c r="J444" s="2">
        <f t="shared" si="57"/>
        <v>57674</v>
      </c>
    </row>
    <row r="445" spans="1:10" ht="15.75">
      <c r="A445" s="2" t="s">
        <v>18</v>
      </c>
      <c r="B445" s="2">
        <v>46219</v>
      </c>
      <c r="C445" s="2"/>
      <c r="D445" s="2">
        <f t="shared" si="55"/>
        <v>46219</v>
      </c>
      <c r="E445" s="2">
        <v>54595</v>
      </c>
      <c r="F445" s="2"/>
      <c r="G445" s="2">
        <f t="shared" si="56"/>
        <v>54595</v>
      </c>
      <c r="H445" s="2">
        <v>58526</v>
      </c>
      <c r="I445" s="2"/>
      <c r="J445" s="2">
        <f t="shared" si="57"/>
        <v>58526</v>
      </c>
    </row>
    <row r="446" spans="1:10" ht="15.75">
      <c r="A446" s="2" t="s">
        <v>12</v>
      </c>
      <c r="B446" s="2">
        <v>69624</v>
      </c>
      <c r="C446" s="2">
        <v>600</v>
      </c>
      <c r="D446" s="2">
        <f t="shared" si="55"/>
        <v>70224</v>
      </c>
      <c r="E446" s="2">
        <v>82709</v>
      </c>
      <c r="F446" s="2"/>
      <c r="G446" s="2">
        <f t="shared" si="56"/>
        <v>82709</v>
      </c>
      <c r="H446" s="2">
        <v>88664</v>
      </c>
      <c r="I446" s="2"/>
      <c r="J446" s="2">
        <f t="shared" si="57"/>
        <v>88664</v>
      </c>
    </row>
    <row r="447" spans="1:10" ht="15.75">
      <c r="A447" s="2" t="s">
        <v>13</v>
      </c>
      <c r="B447" s="2">
        <v>60064</v>
      </c>
      <c r="C447" s="2">
        <v>394</v>
      </c>
      <c r="D447" s="2">
        <f t="shared" si="55"/>
        <v>60458</v>
      </c>
      <c r="E447" s="2">
        <v>70403</v>
      </c>
      <c r="F447" s="2"/>
      <c r="G447" s="2">
        <f t="shared" si="56"/>
        <v>70403</v>
      </c>
      <c r="H447" s="2">
        <v>75472</v>
      </c>
      <c r="I447" s="2"/>
      <c r="J447" s="2">
        <f t="shared" si="57"/>
        <v>75472</v>
      </c>
    </row>
    <row r="448" spans="1:10" ht="15.75">
      <c r="A448" s="2" t="s">
        <v>14</v>
      </c>
      <c r="B448" s="2">
        <v>54496</v>
      </c>
      <c r="C448" s="2">
        <v>2567</v>
      </c>
      <c r="D448" s="2">
        <f t="shared" si="55"/>
        <v>57063</v>
      </c>
      <c r="E448" s="2">
        <v>64781</v>
      </c>
      <c r="F448" s="2"/>
      <c r="G448" s="2">
        <f t="shared" si="56"/>
        <v>64781</v>
      </c>
      <c r="H448" s="2">
        <v>69445</v>
      </c>
      <c r="I448" s="2"/>
      <c r="J448" s="2">
        <f t="shared" si="57"/>
        <v>69445</v>
      </c>
    </row>
    <row r="449" spans="1:10" ht="15.75">
      <c r="A449" s="2" t="s">
        <v>15</v>
      </c>
      <c r="B449" s="2">
        <v>63047</v>
      </c>
      <c r="C449" s="2"/>
      <c r="D449" s="2">
        <f t="shared" si="55"/>
        <v>63047</v>
      </c>
      <c r="E449" s="2">
        <v>74492</v>
      </c>
      <c r="F449" s="2"/>
      <c r="G449" s="2">
        <f t="shared" si="56"/>
        <v>74492</v>
      </c>
      <c r="H449" s="2">
        <v>79856</v>
      </c>
      <c r="I449" s="2"/>
      <c r="J449" s="2">
        <f t="shared" si="57"/>
        <v>79856</v>
      </c>
    </row>
    <row r="450" spans="1:10" ht="15.75">
      <c r="A450" s="2" t="s">
        <v>16</v>
      </c>
      <c r="B450" s="2">
        <v>71481</v>
      </c>
      <c r="C450" s="2"/>
      <c r="D450" s="2">
        <f t="shared" si="55"/>
        <v>71481</v>
      </c>
      <c r="E450" s="2">
        <v>83989</v>
      </c>
      <c r="F450" s="2"/>
      <c r="G450" s="2">
        <f t="shared" si="56"/>
        <v>83989</v>
      </c>
      <c r="H450" s="2">
        <v>90036</v>
      </c>
      <c r="I450" s="2"/>
      <c r="J450" s="2">
        <f t="shared" si="57"/>
        <v>90036</v>
      </c>
    </row>
    <row r="451" spans="1:10" ht="15.75">
      <c r="A451" s="2" t="s">
        <v>17</v>
      </c>
      <c r="B451" s="2">
        <v>214008</v>
      </c>
      <c r="C451" s="2">
        <v>-395</v>
      </c>
      <c r="D451" s="2">
        <f t="shared" si="55"/>
        <v>213613</v>
      </c>
      <c r="E451" s="2">
        <v>242495</v>
      </c>
      <c r="F451" s="2"/>
      <c r="G451" s="2">
        <f t="shared" si="56"/>
        <v>242495</v>
      </c>
      <c r="H451" s="2">
        <v>259954</v>
      </c>
      <c r="I451" s="2"/>
      <c r="J451" s="2">
        <f t="shared" si="57"/>
        <v>259954</v>
      </c>
    </row>
    <row r="452" spans="1:10" ht="15.75">
      <c r="A452" s="2" t="s">
        <v>0</v>
      </c>
      <c r="B452" s="2">
        <f>SUM(B432:B451)</f>
        <v>2869706</v>
      </c>
      <c r="C452" s="2">
        <f aca="true" t="shared" si="58" ref="C452:J452">SUM(C432:C451)</f>
        <v>199</v>
      </c>
      <c r="D452" s="2">
        <f t="shared" si="58"/>
        <v>2869905</v>
      </c>
      <c r="E452" s="2">
        <f t="shared" si="58"/>
        <v>3369836</v>
      </c>
      <c r="F452" s="2">
        <f t="shared" si="58"/>
        <v>0</v>
      </c>
      <c r="G452" s="2">
        <f t="shared" si="58"/>
        <v>3369836</v>
      </c>
      <c r="H452" s="2">
        <f t="shared" si="58"/>
        <v>3612465</v>
      </c>
      <c r="I452" s="2">
        <f t="shared" si="58"/>
        <v>0</v>
      </c>
      <c r="J452" s="2">
        <f t="shared" si="58"/>
        <v>3612465</v>
      </c>
    </row>
    <row r="455" spans="1:10" ht="44.25" customHeight="1">
      <c r="A455" s="25" t="s">
        <v>49</v>
      </c>
      <c r="B455" s="25"/>
      <c r="C455" s="25"/>
      <c r="D455" s="25"/>
      <c r="E455" s="25"/>
      <c r="F455" s="25"/>
      <c r="G455" s="25"/>
      <c r="H455" s="25"/>
      <c r="I455" s="25"/>
      <c r="J455" s="25"/>
    </row>
    <row r="456" ht="12.75">
      <c r="B456" s="3"/>
    </row>
    <row r="457" spans="1:10" ht="47.25">
      <c r="A457" s="5" t="s">
        <v>1</v>
      </c>
      <c r="B457" s="5" t="s">
        <v>25</v>
      </c>
      <c r="C457" s="5" t="s">
        <v>33</v>
      </c>
      <c r="D457" s="5" t="s">
        <v>25</v>
      </c>
      <c r="E457" s="5" t="s">
        <v>26</v>
      </c>
      <c r="F457" s="5" t="s">
        <v>33</v>
      </c>
      <c r="G457" s="5" t="s">
        <v>26</v>
      </c>
      <c r="H457" s="5" t="s">
        <v>32</v>
      </c>
      <c r="I457" s="5" t="s">
        <v>33</v>
      </c>
      <c r="J457" s="5" t="s">
        <v>32</v>
      </c>
    </row>
    <row r="458" spans="1:10" ht="15.75">
      <c r="A458" s="2" t="s">
        <v>19</v>
      </c>
      <c r="B458" s="2">
        <v>103060</v>
      </c>
      <c r="C458" s="2"/>
      <c r="D458" s="2">
        <f aca="true" t="shared" si="59" ref="D458:D477">B458+C458</f>
        <v>103060</v>
      </c>
      <c r="E458" s="2">
        <v>110790</v>
      </c>
      <c r="F458" s="2"/>
      <c r="G458" s="2">
        <f aca="true" t="shared" si="60" ref="G458:G477">E458+F458</f>
        <v>110790</v>
      </c>
      <c r="H458" s="2">
        <v>118767</v>
      </c>
      <c r="I458" s="2"/>
      <c r="J458" s="2">
        <f aca="true" t="shared" si="61" ref="J458:J477">H458+I458</f>
        <v>118767</v>
      </c>
    </row>
    <row r="459" spans="1:10" ht="15.75">
      <c r="A459" s="2" t="s">
        <v>21</v>
      </c>
      <c r="B459" s="2">
        <v>38320</v>
      </c>
      <c r="C459" s="2"/>
      <c r="D459" s="2">
        <f t="shared" si="59"/>
        <v>38320</v>
      </c>
      <c r="E459" s="2">
        <v>41194</v>
      </c>
      <c r="F459" s="2"/>
      <c r="G459" s="2">
        <f t="shared" si="60"/>
        <v>41194</v>
      </c>
      <c r="H459" s="2">
        <v>44160</v>
      </c>
      <c r="I459" s="2"/>
      <c r="J459" s="2">
        <f t="shared" si="61"/>
        <v>44160</v>
      </c>
    </row>
    <row r="460" spans="1:10" ht="15.75">
      <c r="A460" s="2" t="s">
        <v>2</v>
      </c>
      <c r="B460" s="2">
        <v>5565</v>
      </c>
      <c r="C460" s="2"/>
      <c r="D460" s="2">
        <f t="shared" si="59"/>
        <v>5565</v>
      </c>
      <c r="E460" s="2">
        <v>5982</v>
      </c>
      <c r="F460" s="2"/>
      <c r="G460" s="2">
        <f t="shared" si="60"/>
        <v>5982</v>
      </c>
      <c r="H460" s="2">
        <v>6413</v>
      </c>
      <c r="I460" s="2"/>
      <c r="J460" s="2">
        <f t="shared" si="61"/>
        <v>6413</v>
      </c>
    </row>
    <row r="461" spans="1:10" ht="15.75">
      <c r="A461" s="2" t="s">
        <v>3</v>
      </c>
      <c r="B461" s="2">
        <v>15096</v>
      </c>
      <c r="C461" s="2"/>
      <c r="D461" s="2">
        <f t="shared" si="59"/>
        <v>15096</v>
      </c>
      <c r="E461" s="2">
        <v>16228</v>
      </c>
      <c r="F461" s="2"/>
      <c r="G461" s="2">
        <f t="shared" si="60"/>
        <v>16228</v>
      </c>
      <c r="H461" s="2">
        <v>17396</v>
      </c>
      <c r="I461" s="2"/>
      <c r="J461" s="2">
        <f t="shared" si="61"/>
        <v>17396</v>
      </c>
    </row>
    <row r="462" spans="1:10" ht="15.75">
      <c r="A462" s="2" t="s">
        <v>20</v>
      </c>
      <c r="B462" s="2">
        <v>8667</v>
      </c>
      <c r="C462" s="2"/>
      <c r="D462" s="2">
        <f t="shared" si="59"/>
        <v>8667</v>
      </c>
      <c r="E462" s="2">
        <v>9317</v>
      </c>
      <c r="F462" s="2"/>
      <c r="G462" s="2">
        <f t="shared" si="60"/>
        <v>9317</v>
      </c>
      <c r="H462" s="2">
        <v>9989</v>
      </c>
      <c r="I462" s="2"/>
      <c r="J462" s="2">
        <f t="shared" si="61"/>
        <v>9989</v>
      </c>
    </row>
    <row r="463" spans="1:10" ht="15.75">
      <c r="A463" s="2" t="s">
        <v>4</v>
      </c>
      <c r="B463" s="2">
        <v>13480</v>
      </c>
      <c r="C463" s="2"/>
      <c r="D463" s="2">
        <f t="shared" si="59"/>
        <v>13480</v>
      </c>
      <c r="E463" s="2">
        <v>14491</v>
      </c>
      <c r="F463" s="2"/>
      <c r="G463" s="2">
        <f t="shared" si="60"/>
        <v>14491</v>
      </c>
      <c r="H463" s="2">
        <v>15534</v>
      </c>
      <c r="I463" s="2"/>
      <c r="J463" s="2">
        <f t="shared" si="61"/>
        <v>15534</v>
      </c>
    </row>
    <row r="464" spans="1:10" ht="15.75">
      <c r="A464" s="2" t="s">
        <v>5</v>
      </c>
      <c r="B464" s="2">
        <v>13831</v>
      </c>
      <c r="C464" s="2"/>
      <c r="D464" s="2">
        <f t="shared" si="59"/>
        <v>13831</v>
      </c>
      <c r="E464" s="2">
        <v>14869</v>
      </c>
      <c r="F464" s="2"/>
      <c r="G464" s="2">
        <f t="shared" si="60"/>
        <v>14869</v>
      </c>
      <c r="H464" s="2">
        <v>15940</v>
      </c>
      <c r="I464" s="2"/>
      <c r="J464" s="2">
        <f t="shared" si="61"/>
        <v>15940</v>
      </c>
    </row>
    <row r="465" spans="1:10" ht="15.75">
      <c r="A465" s="2" t="s">
        <v>6</v>
      </c>
      <c r="B465" s="2">
        <v>3051</v>
      </c>
      <c r="C465" s="2"/>
      <c r="D465" s="2">
        <f t="shared" si="59"/>
        <v>3051</v>
      </c>
      <c r="E465" s="2">
        <v>3280</v>
      </c>
      <c r="F465" s="2"/>
      <c r="G465" s="2">
        <f t="shared" si="60"/>
        <v>3280</v>
      </c>
      <c r="H465" s="2">
        <v>3516</v>
      </c>
      <c r="I465" s="2"/>
      <c r="J465" s="2">
        <f t="shared" si="61"/>
        <v>3516</v>
      </c>
    </row>
    <row r="466" spans="1:10" ht="15.75">
      <c r="A466" s="2" t="s">
        <v>7</v>
      </c>
      <c r="B466" s="2">
        <v>3826</v>
      </c>
      <c r="C466" s="2"/>
      <c r="D466" s="2">
        <f t="shared" si="59"/>
        <v>3826</v>
      </c>
      <c r="E466" s="2">
        <v>4113</v>
      </c>
      <c r="F466" s="2"/>
      <c r="G466" s="2">
        <f t="shared" si="60"/>
        <v>4113</v>
      </c>
      <c r="H466" s="2">
        <v>4409</v>
      </c>
      <c r="I466" s="2"/>
      <c r="J466" s="2">
        <f t="shared" si="61"/>
        <v>4409</v>
      </c>
    </row>
    <row r="467" spans="1:10" ht="15.75">
      <c r="A467" s="2" t="s">
        <v>8</v>
      </c>
      <c r="B467" s="2">
        <v>2878</v>
      </c>
      <c r="C467" s="2"/>
      <c r="D467" s="2">
        <f t="shared" si="59"/>
        <v>2878</v>
      </c>
      <c r="E467" s="2">
        <v>3094</v>
      </c>
      <c r="F467" s="2"/>
      <c r="G467" s="2">
        <f t="shared" si="60"/>
        <v>3094</v>
      </c>
      <c r="H467" s="2">
        <v>3317</v>
      </c>
      <c r="I467" s="2"/>
      <c r="J467" s="2">
        <f t="shared" si="61"/>
        <v>3317</v>
      </c>
    </row>
    <row r="468" spans="1:10" ht="15.75">
      <c r="A468" s="2" t="s">
        <v>9</v>
      </c>
      <c r="B468" s="2">
        <v>7151</v>
      </c>
      <c r="C468" s="2"/>
      <c r="D468" s="2">
        <f t="shared" si="59"/>
        <v>7151</v>
      </c>
      <c r="E468" s="2">
        <v>7687</v>
      </c>
      <c r="F468" s="2"/>
      <c r="G468" s="2">
        <f t="shared" si="60"/>
        <v>7687</v>
      </c>
      <c r="H468" s="2">
        <v>8240</v>
      </c>
      <c r="I468" s="2"/>
      <c r="J468" s="2">
        <f t="shared" si="61"/>
        <v>8240</v>
      </c>
    </row>
    <row r="469" spans="1:10" ht="15.75">
      <c r="A469" s="2" t="s">
        <v>10</v>
      </c>
      <c r="B469" s="2">
        <v>7661</v>
      </c>
      <c r="C469" s="2"/>
      <c r="D469" s="2">
        <f t="shared" si="59"/>
        <v>7661</v>
      </c>
      <c r="E469" s="2">
        <v>8236</v>
      </c>
      <c r="F469" s="2"/>
      <c r="G469" s="2">
        <f t="shared" si="60"/>
        <v>8236</v>
      </c>
      <c r="H469" s="2">
        <v>8829</v>
      </c>
      <c r="I469" s="2"/>
      <c r="J469" s="2">
        <f t="shared" si="61"/>
        <v>8829</v>
      </c>
    </row>
    <row r="470" spans="1:10" ht="15.75">
      <c r="A470" s="2" t="s">
        <v>11</v>
      </c>
      <c r="B470" s="2">
        <v>4384</v>
      </c>
      <c r="C470" s="2"/>
      <c r="D470" s="2">
        <f t="shared" si="59"/>
        <v>4384</v>
      </c>
      <c r="E470" s="2">
        <v>4713</v>
      </c>
      <c r="F470" s="2"/>
      <c r="G470" s="2">
        <f t="shared" si="60"/>
        <v>4713</v>
      </c>
      <c r="H470" s="2">
        <v>5052</v>
      </c>
      <c r="I470" s="2"/>
      <c r="J470" s="2">
        <f t="shared" si="61"/>
        <v>5052</v>
      </c>
    </row>
    <row r="471" spans="1:10" ht="15.75">
      <c r="A471" s="2" t="s">
        <v>18</v>
      </c>
      <c r="B471" s="2">
        <v>2806</v>
      </c>
      <c r="C471" s="2"/>
      <c r="D471" s="2">
        <f t="shared" si="59"/>
        <v>2806</v>
      </c>
      <c r="E471" s="2">
        <v>3016</v>
      </c>
      <c r="F471" s="2"/>
      <c r="G471" s="2">
        <f t="shared" si="60"/>
        <v>3016</v>
      </c>
      <c r="H471" s="2">
        <v>3233</v>
      </c>
      <c r="I471" s="2"/>
      <c r="J471" s="2">
        <f t="shared" si="61"/>
        <v>3233</v>
      </c>
    </row>
    <row r="472" spans="1:10" ht="15.75">
      <c r="A472" s="2" t="s">
        <v>12</v>
      </c>
      <c r="B472" s="2">
        <v>5347</v>
      </c>
      <c r="C472" s="2"/>
      <c r="D472" s="2">
        <f t="shared" si="59"/>
        <v>5347</v>
      </c>
      <c r="E472" s="2">
        <v>5748</v>
      </c>
      <c r="F472" s="2"/>
      <c r="G472" s="2">
        <f t="shared" si="60"/>
        <v>5748</v>
      </c>
      <c r="H472" s="2">
        <v>6162</v>
      </c>
      <c r="I472" s="2"/>
      <c r="J472" s="2">
        <f t="shared" si="61"/>
        <v>6162</v>
      </c>
    </row>
    <row r="473" spans="1:10" ht="15.75">
      <c r="A473" s="2" t="s">
        <v>13</v>
      </c>
      <c r="B473" s="2">
        <v>6391</v>
      </c>
      <c r="C473" s="2"/>
      <c r="D473" s="2">
        <f t="shared" si="59"/>
        <v>6391</v>
      </c>
      <c r="E473" s="2">
        <v>6870</v>
      </c>
      <c r="F473" s="2"/>
      <c r="G473" s="2">
        <f t="shared" si="60"/>
        <v>6870</v>
      </c>
      <c r="H473" s="2">
        <v>7365</v>
      </c>
      <c r="I473" s="2"/>
      <c r="J473" s="2">
        <f t="shared" si="61"/>
        <v>7365</v>
      </c>
    </row>
    <row r="474" spans="1:10" ht="15.75">
      <c r="A474" s="2" t="s">
        <v>14</v>
      </c>
      <c r="B474" s="2">
        <v>4235</v>
      </c>
      <c r="C474" s="2"/>
      <c r="D474" s="2">
        <f t="shared" si="59"/>
        <v>4235</v>
      </c>
      <c r="E474" s="2">
        <v>4553</v>
      </c>
      <c r="F474" s="2"/>
      <c r="G474" s="2">
        <f t="shared" si="60"/>
        <v>4553</v>
      </c>
      <c r="H474" s="2">
        <v>4881</v>
      </c>
      <c r="I474" s="2"/>
      <c r="J474" s="2">
        <f t="shared" si="61"/>
        <v>4881</v>
      </c>
    </row>
    <row r="475" spans="1:10" ht="15.75">
      <c r="A475" s="2" t="s">
        <v>15</v>
      </c>
      <c r="B475" s="2">
        <v>4745</v>
      </c>
      <c r="C475" s="2"/>
      <c r="D475" s="2">
        <f t="shared" si="59"/>
        <v>4745</v>
      </c>
      <c r="E475" s="2">
        <v>5101</v>
      </c>
      <c r="F475" s="2"/>
      <c r="G475" s="2">
        <f t="shared" si="60"/>
        <v>5101</v>
      </c>
      <c r="H475" s="2">
        <v>5468</v>
      </c>
      <c r="I475" s="2"/>
      <c r="J475" s="2">
        <f t="shared" si="61"/>
        <v>5468</v>
      </c>
    </row>
    <row r="476" spans="1:10" ht="15.75">
      <c r="A476" s="2" t="s">
        <v>16</v>
      </c>
      <c r="B476" s="2">
        <v>5885</v>
      </c>
      <c r="C476" s="2"/>
      <c r="D476" s="2">
        <f t="shared" si="59"/>
        <v>5885</v>
      </c>
      <c r="E476" s="2">
        <v>6326</v>
      </c>
      <c r="F476" s="2"/>
      <c r="G476" s="2">
        <f t="shared" si="60"/>
        <v>6326</v>
      </c>
      <c r="H476" s="2">
        <v>6780</v>
      </c>
      <c r="I476" s="2"/>
      <c r="J476" s="2">
        <f t="shared" si="61"/>
        <v>6780</v>
      </c>
    </row>
    <row r="477" spans="1:10" ht="15.75">
      <c r="A477" s="2" t="s">
        <v>17</v>
      </c>
      <c r="B477" s="2">
        <v>9673</v>
      </c>
      <c r="C477" s="2"/>
      <c r="D477" s="2">
        <f t="shared" si="59"/>
        <v>9673</v>
      </c>
      <c r="E477" s="2">
        <v>10398</v>
      </c>
      <c r="F477" s="2"/>
      <c r="G477" s="2">
        <f t="shared" si="60"/>
        <v>10398</v>
      </c>
      <c r="H477" s="2">
        <v>11147</v>
      </c>
      <c r="I477" s="2"/>
      <c r="J477" s="2">
        <f t="shared" si="61"/>
        <v>11147</v>
      </c>
    </row>
    <row r="478" spans="1:10" ht="15.75">
      <c r="A478" s="2" t="s">
        <v>0</v>
      </c>
      <c r="B478" s="2">
        <f>SUM(B458:B477)</f>
        <v>266052</v>
      </c>
      <c r="C478" s="2">
        <f aca="true" t="shared" si="62" ref="C478:J478">SUM(C458:C477)</f>
        <v>0</v>
      </c>
      <c r="D478" s="2">
        <f t="shared" si="62"/>
        <v>266052</v>
      </c>
      <c r="E478" s="2">
        <f t="shared" si="62"/>
        <v>286006</v>
      </c>
      <c r="F478" s="2">
        <f t="shared" si="62"/>
        <v>0</v>
      </c>
      <c r="G478" s="2">
        <f t="shared" si="62"/>
        <v>286006</v>
      </c>
      <c r="H478" s="2">
        <f t="shared" si="62"/>
        <v>306598</v>
      </c>
      <c r="I478" s="2">
        <f t="shared" si="62"/>
        <v>0</v>
      </c>
      <c r="J478" s="2">
        <f t="shared" si="62"/>
        <v>306598</v>
      </c>
    </row>
    <row r="481" spans="1:10" s="4" customFormat="1" ht="70.5" customHeight="1">
      <c r="A481" s="25" t="s">
        <v>38</v>
      </c>
      <c r="B481" s="25"/>
      <c r="C481" s="25"/>
      <c r="D481" s="25"/>
      <c r="E481" s="25"/>
      <c r="F481" s="25"/>
      <c r="G481" s="25"/>
      <c r="H481" s="25"/>
      <c r="I481" s="25"/>
      <c r="J481" s="25"/>
    </row>
    <row r="482" spans="2:6" ht="12.75" customHeight="1">
      <c r="B482" s="3"/>
      <c r="E482" s="3"/>
      <c r="F482" s="3"/>
    </row>
    <row r="483" spans="1:10" ht="30" customHeight="1">
      <c r="A483" s="5" t="s">
        <v>1</v>
      </c>
      <c r="B483" s="5" t="s">
        <v>25</v>
      </c>
      <c r="C483" s="5" t="s">
        <v>33</v>
      </c>
      <c r="D483" s="5" t="s">
        <v>25</v>
      </c>
      <c r="E483" s="5" t="s">
        <v>26</v>
      </c>
      <c r="F483" s="5" t="s">
        <v>33</v>
      </c>
      <c r="G483" s="5" t="s">
        <v>26</v>
      </c>
      <c r="H483" s="5" t="s">
        <v>32</v>
      </c>
      <c r="I483" s="5" t="s">
        <v>33</v>
      </c>
      <c r="J483" s="5" t="s">
        <v>32</v>
      </c>
    </row>
    <row r="484" spans="1:10" ht="15.75">
      <c r="A484" s="2" t="s">
        <v>19</v>
      </c>
      <c r="B484" s="2">
        <v>13342</v>
      </c>
      <c r="C484" s="2"/>
      <c r="D484" s="2">
        <f aca="true" t="shared" si="63" ref="D484:D504">B484+C484</f>
        <v>13342</v>
      </c>
      <c r="E484" s="2">
        <v>14343</v>
      </c>
      <c r="F484" s="2"/>
      <c r="G484" s="2">
        <f aca="true" t="shared" si="64" ref="G484:G504">E484+F484</f>
        <v>14343</v>
      </c>
      <c r="H484" s="2">
        <v>15376</v>
      </c>
      <c r="I484" s="2"/>
      <c r="J484" s="2">
        <f aca="true" t="shared" si="65" ref="J484:J504">H484+I484</f>
        <v>15376</v>
      </c>
    </row>
    <row r="485" spans="1:10" ht="15.75">
      <c r="A485" s="2" t="s">
        <v>21</v>
      </c>
      <c r="B485" s="2">
        <v>5121</v>
      </c>
      <c r="C485" s="2"/>
      <c r="D485" s="2">
        <f t="shared" si="63"/>
        <v>5121</v>
      </c>
      <c r="E485" s="2">
        <v>5505</v>
      </c>
      <c r="F485" s="2"/>
      <c r="G485" s="2">
        <f t="shared" si="64"/>
        <v>5505</v>
      </c>
      <c r="H485" s="2">
        <v>5901</v>
      </c>
      <c r="I485" s="2"/>
      <c r="J485" s="2">
        <f t="shared" si="65"/>
        <v>5901</v>
      </c>
    </row>
    <row r="486" spans="1:10" ht="15.75">
      <c r="A486" s="2" t="s">
        <v>2</v>
      </c>
      <c r="B486" s="2">
        <v>1208</v>
      </c>
      <c r="C486" s="2"/>
      <c r="D486" s="2">
        <f t="shared" si="63"/>
        <v>1208</v>
      </c>
      <c r="E486" s="2">
        <v>1297</v>
      </c>
      <c r="F486" s="2"/>
      <c r="G486" s="2">
        <f t="shared" si="64"/>
        <v>1297</v>
      </c>
      <c r="H486" s="2">
        <v>1391</v>
      </c>
      <c r="I486" s="2"/>
      <c r="J486" s="2">
        <f t="shared" si="65"/>
        <v>1391</v>
      </c>
    </row>
    <row r="487" spans="1:10" ht="15.75">
      <c r="A487" s="2" t="s">
        <v>3</v>
      </c>
      <c r="B487" s="2">
        <v>1564</v>
      </c>
      <c r="C487" s="2"/>
      <c r="D487" s="2">
        <f t="shared" si="63"/>
        <v>1564</v>
      </c>
      <c r="E487" s="2">
        <v>1681</v>
      </c>
      <c r="F487" s="2"/>
      <c r="G487" s="2">
        <f t="shared" si="64"/>
        <v>1681</v>
      </c>
      <c r="H487" s="2">
        <v>1802</v>
      </c>
      <c r="I487" s="2"/>
      <c r="J487" s="2">
        <f t="shared" si="65"/>
        <v>1802</v>
      </c>
    </row>
    <row r="488" spans="1:10" ht="15.75">
      <c r="A488" s="2" t="s">
        <v>20</v>
      </c>
      <c r="B488" s="2">
        <v>1207</v>
      </c>
      <c r="C488" s="2"/>
      <c r="D488" s="2">
        <f t="shared" si="63"/>
        <v>1207</v>
      </c>
      <c r="E488" s="2">
        <v>1297</v>
      </c>
      <c r="F488" s="2"/>
      <c r="G488" s="2">
        <f t="shared" si="64"/>
        <v>1297</v>
      </c>
      <c r="H488" s="2">
        <v>1391</v>
      </c>
      <c r="I488" s="2"/>
      <c r="J488" s="2">
        <f t="shared" si="65"/>
        <v>1391</v>
      </c>
    </row>
    <row r="489" spans="1:10" ht="15.75">
      <c r="A489" s="2" t="s">
        <v>4</v>
      </c>
      <c r="B489" s="2">
        <v>1208</v>
      </c>
      <c r="C489" s="2"/>
      <c r="D489" s="2">
        <f t="shared" si="63"/>
        <v>1208</v>
      </c>
      <c r="E489" s="2">
        <v>1298</v>
      </c>
      <c r="F489" s="2"/>
      <c r="G489" s="2">
        <f t="shared" si="64"/>
        <v>1298</v>
      </c>
      <c r="H489" s="2">
        <v>1391</v>
      </c>
      <c r="I489" s="2"/>
      <c r="J489" s="2">
        <f t="shared" si="65"/>
        <v>1391</v>
      </c>
    </row>
    <row r="490" spans="1:10" ht="15.75">
      <c r="A490" s="2" t="s">
        <v>5</v>
      </c>
      <c r="B490" s="2">
        <v>1564</v>
      </c>
      <c r="C490" s="2"/>
      <c r="D490" s="2">
        <f t="shared" si="63"/>
        <v>1564</v>
      </c>
      <c r="E490" s="2">
        <v>1681</v>
      </c>
      <c r="F490" s="2"/>
      <c r="G490" s="2">
        <f t="shared" si="64"/>
        <v>1681</v>
      </c>
      <c r="H490" s="2">
        <v>1802</v>
      </c>
      <c r="I490" s="2"/>
      <c r="J490" s="2">
        <f t="shared" si="65"/>
        <v>1802</v>
      </c>
    </row>
    <row r="491" spans="1:10" ht="15.75">
      <c r="A491" s="2" t="s">
        <v>6</v>
      </c>
      <c r="B491" s="2">
        <v>329</v>
      </c>
      <c r="C491" s="2"/>
      <c r="D491" s="2">
        <f t="shared" si="63"/>
        <v>329</v>
      </c>
      <c r="E491" s="2">
        <v>354</v>
      </c>
      <c r="F491" s="2"/>
      <c r="G491" s="2">
        <f t="shared" si="64"/>
        <v>354</v>
      </c>
      <c r="H491" s="2">
        <v>379</v>
      </c>
      <c r="I491" s="2"/>
      <c r="J491" s="2">
        <f t="shared" si="65"/>
        <v>379</v>
      </c>
    </row>
    <row r="492" spans="1:10" ht="15.75">
      <c r="A492" s="2" t="s">
        <v>7</v>
      </c>
      <c r="B492" s="2">
        <v>329</v>
      </c>
      <c r="C492" s="2"/>
      <c r="D492" s="2">
        <f t="shared" si="63"/>
        <v>329</v>
      </c>
      <c r="E492" s="2">
        <v>354</v>
      </c>
      <c r="F492" s="2"/>
      <c r="G492" s="2">
        <f t="shared" si="64"/>
        <v>354</v>
      </c>
      <c r="H492" s="2">
        <v>379</v>
      </c>
      <c r="I492" s="2"/>
      <c r="J492" s="2">
        <f t="shared" si="65"/>
        <v>379</v>
      </c>
    </row>
    <row r="493" spans="1:10" ht="15.75">
      <c r="A493" s="2" t="s">
        <v>8</v>
      </c>
      <c r="B493" s="2">
        <v>329</v>
      </c>
      <c r="C493" s="2"/>
      <c r="D493" s="2">
        <f t="shared" si="63"/>
        <v>329</v>
      </c>
      <c r="E493" s="2">
        <v>354</v>
      </c>
      <c r="F493" s="2"/>
      <c r="G493" s="2">
        <f t="shared" si="64"/>
        <v>354</v>
      </c>
      <c r="H493" s="2">
        <v>379</v>
      </c>
      <c r="I493" s="2"/>
      <c r="J493" s="2">
        <f t="shared" si="65"/>
        <v>379</v>
      </c>
    </row>
    <row r="494" spans="1:10" ht="15.75">
      <c r="A494" s="2" t="s">
        <v>9</v>
      </c>
      <c r="B494" s="2">
        <v>778</v>
      </c>
      <c r="C494" s="2"/>
      <c r="D494" s="2">
        <f t="shared" si="63"/>
        <v>778</v>
      </c>
      <c r="E494" s="2">
        <v>836</v>
      </c>
      <c r="F494" s="2"/>
      <c r="G494" s="2">
        <f t="shared" si="64"/>
        <v>836</v>
      </c>
      <c r="H494" s="2">
        <v>899</v>
      </c>
      <c r="I494" s="2"/>
      <c r="J494" s="2">
        <f t="shared" si="65"/>
        <v>899</v>
      </c>
    </row>
    <row r="495" spans="1:10" ht="15.75">
      <c r="A495" s="2" t="s">
        <v>10</v>
      </c>
      <c r="B495" s="2">
        <v>778</v>
      </c>
      <c r="C495" s="2"/>
      <c r="D495" s="2">
        <f t="shared" si="63"/>
        <v>778</v>
      </c>
      <c r="E495" s="2">
        <v>836</v>
      </c>
      <c r="F495" s="2"/>
      <c r="G495" s="2">
        <f t="shared" si="64"/>
        <v>836</v>
      </c>
      <c r="H495" s="2">
        <v>898</v>
      </c>
      <c r="I495" s="2"/>
      <c r="J495" s="2">
        <f t="shared" si="65"/>
        <v>898</v>
      </c>
    </row>
    <row r="496" spans="1:10" ht="15.75">
      <c r="A496" s="2" t="s">
        <v>11</v>
      </c>
      <c r="B496" s="2">
        <v>329</v>
      </c>
      <c r="C496" s="2"/>
      <c r="D496" s="2">
        <f t="shared" si="63"/>
        <v>329</v>
      </c>
      <c r="E496" s="2">
        <v>354</v>
      </c>
      <c r="F496" s="2"/>
      <c r="G496" s="2">
        <f t="shared" si="64"/>
        <v>354</v>
      </c>
      <c r="H496" s="2">
        <v>379</v>
      </c>
      <c r="I496" s="2"/>
      <c r="J496" s="2">
        <f t="shared" si="65"/>
        <v>379</v>
      </c>
    </row>
    <row r="497" spans="1:10" ht="15.75">
      <c r="A497" s="2" t="s">
        <v>18</v>
      </c>
      <c r="B497" s="2">
        <v>329</v>
      </c>
      <c r="C497" s="2"/>
      <c r="D497" s="2">
        <f t="shared" si="63"/>
        <v>329</v>
      </c>
      <c r="E497" s="2">
        <v>354</v>
      </c>
      <c r="F497" s="2"/>
      <c r="G497" s="2">
        <f t="shared" si="64"/>
        <v>354</v>
      </c>
      <c r="H497" s="2">
        <v>379</v>
      </c>
      <c r="I497" s="2"/>
      <c r="J497" s="2">
        <f t="shared" si="65"/>
        <v>379</v>
      </c>
    </row>
    <row r="498" spans="1:10" ht="15.75">
      <c r="A498" s="2" t="s">
        <v>12</v>
      </c>
      <c r="B498" s="2">
        <v>329</v>
      </c>
      <c r="C498" s="2"/>
      <c r="D498" s="2">
        <f t="shared" si="63"/>
        <v>329</v>
      </c>
      <c r="E498" s="2">
        <v>354</v>
      </c>
      <c r="F498" s="2"/>
      <c r="G498" s="2">
        <f t="shared" si="64"/>
        <v>354</v>
      </c>
      <c r="H498" s="2">
        <v>379</v>
      </c>
      <c r="I498" s="2"/>
      <c r="J498" s="2">
        <f t="shared" si="65"/>
        <v>379</v>
      </c>
    </row>
    <row r="499" spans="1:10" ht="15.75">
      <c r="A499" s="2" t="s">
        <v>13</v>
      </c>
      <c r="B499" s="2">
        <v>329</v>
      </c>
      <c r="C499" s="2"/>
      <c r="D499" s="2">
        <f t="shared" si="63"/>
        <v>329</v>
      </c>
      <c r="E499" s="2">
        <v>354</v>
      </c>
      <c r="F499" s="2"/>
      <c r="G499" s="2">
        <f t="shared" si="64"/>
        <v>354</v>
      </c>
      <c r="H499" s="2">
        <v>379</v>
      </c>
      <c r="I499" s="2"/>
      <c r="J499" s="2">
        <f t="shared" si="65"/>
        <v>379</v>
      </c>
    </row>
    <row r="500" spans="1:10" ht="15.75">
      <c r="A500" s="2" t="s">
        <v>14</v>
      </c>
      <c r="B500" s="2">
        <v>329</v>
      </c>
      <c r="C500" s="2"/>
      <c r="D500" s="2">
        <f t="shared" si="63"/>
        <v>329</v>
      </c>
      <c r="E500" s="2">
        <v>354</v>
      </c>
      <c r="F500" s="2"/>
      <c r="G500" s="2">
        <f t="shared" si="64"/>
        <v>354</v>
      </c>
      <c r="H500" s="2">
        <v>379</v>
      </c>
      <c r="I500" s="2"/>
      <c r="J500" s="2">
        <f t="shared" si="65"/>
        <v>379</v>
      </c>
    </row>
    <row r="501" spans="1:10" ht="15.75">
      <c r="A501" s="2" t="s">
        <v>15</v>
      </c>
      <c r="B501" s="2">
        <v>329</v>
      </c>
      <c r="C501" s="2"/>
      <c r="D501" s="2">
        <f t="shared" si="63"/>
        <v>329</v>
      </c>
      <c r="E501" s="2">
        <v>354</v>
      </c>
      <c r="F501" s="2"/>
      <c r="G501" s="2">
        <f t="shared" si="64"/>
        <v>354</v>
      </c>
      <c r="H501" s="2">
        <v>379</v>
      </c>
      <c r="I501" s="2"/>
      <c r="J501" s="2">
        <f t="shared" si="65"/>
        <v>379</v>
      </c>
    </row>
    <row r="502" spans="1:10" ht="15.75">
      <c r="A502" s="2" t="s">
        <v>16</v>
      </c>
      <c r="B502" s="2">
        <v>329</v>
      </c>
      <c r="C502" s="2"/>
      <c r="D502" s="2">
        <f t="shared" si="63"/>
        <v>329</v>
      </c>
      <c r="E502" s="2">
        <v>354</v>
      </c>
      <c r="F502" s="2"/>
      <c r="G502" s="2">
        <f t="shared" si="64"/>
        <v>354</v>
      </c>
      <c r="H502" s="2">
        <v>379</v>
      </c>
      <c r="I502" s="2"/>
      <c r="J502" s="2">
        <f t="shared" si="65"/>
        <v>379</v>
      </c>
    </row>
    <row r="503" spans="1:10" ht="15.75">
      <c r="A503" s="2" t="s">
        <v>17</v>
      </c>
      <c r="B503" s="2">
        <v>1141</v>
      </c>
      <c r="C503" s="2"/>
      <c r="D503" s="2">
        <f t="shared" si="63"/>
        <v>1141</v>
      </c>
      <c r="E503" s="2">
        <v>1227</v>
      </c>
      <c r="F503" s="2"/>
      <c r="G503" s="2">
        <f t="shared" si="64"/>
        <v>1227</v>
      </c>
      <c r="H503" s="2">
        <v>1315</v>
      </c>
      <c r="I503" s="2"/>
      <c r="J503" s="2">
        <f t="shared" si="65"/>
        <v>1315</v>
      </c>
    </row>
    <row r="504" spans="1:10" ht="15.75">
      <c r="A504" s="2" t="s">
        <v>0</v>
      </c>
      <c r="B504" s="2">
        <f>SUM(B484:B503)</f>
        <v>31201</v>
      </c>
      <c r="C504" s="2">
        <f>SUM(C484:C503)</f>
        <v>0</v>
      </c>
      <c r="D504" s="2">
        <f t="shared" si="63"/>
        <v>31201</v>
      </c>
      <c r="E504" s="2">
        <f>SUM(E484:E503)</f>
        <v>33541</v>
      </c>
      <c r="F504" s="2">
        <f>SUM(F484:F503)</f>
        <v>0</v>
      </c>
      <c r="G504" s="2">
        <f t="shared" si="64"/>
        <v>33541</v>
      </c>
      <c r="H504" s="2">
        <f>SUM(H484:H503)</f>
        <v>35956</v>
      </c>
      <c r="I504" s="2">
        <f>SUM(I484:I503)</f>
        <v>0</v>
      </c>
      <c r="J504" s="2">
        <f t="shared" si="65"/>
        <v>35956</v>
      </c>
    </row>
    <row r="507" spans="1:10" ht="143.25" customHeight="1">
      <c r="A507" s="25" t="s">
        <v>50</v>
      </c>
      <c r="B507" s="25"/>
      <c r="C507" s="25"/>
      <c r="D507" s="25"/>
      <c r="E507" s="25"/>
      <c r="F507" s="25"/>
      <c r="G507" s="25"/>
      <c r="H507" s="25"/>
      <c r="I507" s="25"/>
      <c r="J507" s="25"/>
    </row>
    <row r="509" spans="1:10" ht="47.25">
      <c r="A509" s="5" t="s">
        <v>1</v>
      </c>
      <c r="B509" s="5" t="s">
        <v>25</v>
      </c>
      <c r="C509" s="5" t="s">
        <v>33</v>
      </c>
      <c r="D509" s="5" t="s">
        <v>25</v>
      </c>
      <c r="E509" s="5" t="s">
        <v>26</v>
      </c>
      <c r="F509" s="5" t="s">
        <v>33</v>
      </c>
      <c r="G509" s="5" t="s">
        <v>26</v>
      </c>
      <c r="H509" s="5" t="s">
        <v>32</v>
      </c>
      <c r="I509" s="5" t="s">
        <v>33</v>
      </c>
      <c r="J509" s="5" t="s">
        <v>32</v>
      </c>
    </row>
    <row r="510" spans="1:10" ht="15.75">
      <c r="A510" s="2" t="s">
        <v>19</v>
      </c>
      <c r="B510" s="2">
        <v>69989</v>
      </c>
      <c r="C510" s="2"/>
      <c r="D510" s="2">
        <f aca="true" t="shared" si="66" ref="D510:D530">B510+C510</f>
        <v>69989</v>
      </c>
      <c r="E510" s="2">
        <v>75238</v>
      </c>
      <c r="F510" s="2"/>
      <c r="G510" s="2">
        <f aca="true" t="shared" si="67" ref="G510:G530">E510+F510</f>
        <v>75238</v>
      </c>
      <c r="H510" s="2">
        <v>80655</v>
      </c>
      <c r="I510" s="2"/>
      <c r="J510" s="2">
        <f aca="true" t="shared" si="68" ref="J510:J530">H510+I510</f>
        <v>80655</v>
      </c>
    </row>
    <row r="511" spans="1:10" ht="15.75">
      <c r="A511" s="2" t="s">
        <v>21</v>
      </c>
      <c r="B511" s="2">
        <v>8075</v>
      </c>
      <c r="C511" s="2">
        <v>10219</v>
      </c>
      <c r="D511" s="2">
        <f t="shared" si="66"/>
        <v>18294</v>
      </c>
      <c r="E511" s="2">
        <v>8681</v>
      </c>
      <c r="F511" s="2"/>
      <c r="G511" s="2">
        <f t="shared" si="67"/>
        <v>8681</v>
      </c>
      <c r="H511" s="2">
        <v>9306</v>
      </c>
      <c r="I511" s="2"/>
      <c r="J511" s="2">
        <f t="shared" si="68"/>
        <v>9306</v>
      </c>
    </row>
    <row r="512" spans="1:10" ht="15.75">
      <c r="A512" s="2" t="s">
        <v>2</v>
      </c>
      <c r="B512" s="2">
        <v>2690</v>
      </c>
      <c r="C512" s="2">
        <v>1516</v>
      </c>
      <c r="D512" s="2">
        <f t="shared" si="66"/>
        <v>4206</v>
      </c>
      <c r="E512" s="2">
        <v>2892</v>
      </c>
      <c r="F512" s="2"/>
      <c r="G512" s="2">
        <f t="shared" si="67"/>
        <v>2892</v>
      </c>
      <c r="H512" s="2">
        <v>3100</v>
      </c>
      <c r="I512" s="2"/>
      <c r="J512" s="2">
        <f t="shared" si="68"/>
        <v>3100</v>
      </c>
    </row>
    <row r="513" spans="1:10" ht="15.75">
      <c r="A513" s="2" t="s">
        <v>3</v>
      </c>
      <c r="B513" s="2">
        <v>10139</v>
      </c>
      <c r="C513" s="2"/>
      <c r="D513" s="2">
        <f t="shared" si="66"/>
        <v>10139</v>
      </c>
      <c r="E513" s="2">
        <v>10900</v>
      </c>
      <c r="F513" s="2"/>
      <c r="G513" s="2">
        <f t="shared" si="67"/>
        <v>10900</v>
      </c>
      <c r="H513" s="2">
        <v>11685</v>
      </c>
      <c r="I513" s="2"/>
      <c r="J513" s="2">
        <f t="shared" si="68"/>
        <v>11685</v>
      </c>
    </row>
    <row r="514" spans="1:10" ht="15.75">
      <c r="A514" s="2" t="s">
        <v>20</v>
      </c>
      <c r="B514" s="2">
        <v>6978</v>
      </c>
      <c r="C514" s="2"/>
      <c r="D514" s="2">
        <f t="shared" si="66"/>
        <v>6978</v>
      </c>
      <c r="E514" s="2">
        <v>7501</v>
      </c>
      <c r="F514" s="2"/>
      <c r="G514" s="2">
        <f t="shared" si="67"/>
        <v>7501</v>
      </c>
      <c r="H514" s="2">
        <v>8041</v>
      </c>
      <c r="I514" s="2"/>
      <c r="J514" s="2">
        <f t="shared" si="68"/>
        <v>8041</v>
      </c>
    </row>
    <row r="515" spans="1:10" ht="15.75">
      <c r="A515" s="2" t="s">
        <v>4</v>
      </c>
      <c r="B515" s="2">
        <v>8306</v>
      </c>
      <c r="C515" s="2">
        <v>145</v>
      </c>
      <c r="D515" s="2">
        <f t="shared" si="66"/>
        <v>8451</v>
      </c>
      <c r="E515" s="2">
        <v>8929</v>
      </c>
      <c r="F515" s="2"/>
      <c r="G515" s="2">
        <f t="shared" si="67"/>
        <v>8929</v>
      </c>
      <c r="H515" s="2">
        <v>9572</v>
      </c>
      <c r="I515" s="2"/>
      <c r="J515" s="2">
        <f t="shared" si="68"/>
        <v>9572</v>
      </c>
    </row>
    <row r="516" spans="1:10" ht="15.75">
      <c r="A516" s="2" t="s">
        <v>5</v>
      </c>
      <c r="B516" s="2">
        <v>9021</v>
      </c>
      <c r="C516" s="2"/>
      <c r="D516" s="2">
        <f t="shared" si="66"/>
        <v>9021</v>
      </c>
      <c r="E516" s="2">
        <v>9698</v>
      </c>
      <c r="F516" s="2"/>
      <c r="G516" s="2">
        <f t="shared" si="67"/>
        <v>9698</v>
      </c>
      <c r="H516" s="2">
        <v>10396</v>
      </c>
      <c r="I516" s="2"/>
      <c r="J516" s="2">
        <f t="shared" si="68"/>
        <v>10396</v>
      </c>
    </row>
    <row r="517" spans="1:10" ht="15.75">
      <c r="A517" s="2" t="s">
        <v>6</v>
      </c>
      <c r="B517" s="2">
        <v>3826</v>
      </c>
      <c r="C517" s="2"/>
      <c r="D517" s="2">
        <f t="shared" si="66"/>
        <v>3826</v>
      </c>
      <c r="E517" s="2">
        <v>4113</v>
      </c>
      <c r="F517" s="2"/>
      <c r="G517" s="2">
        <f t="shared" si="67"/>
        <v>4113</v>
      </c>
      <c r="H517" s="2">
        <v>4409</v>
      </c>
      <c r="I517" s="2"/>
      <c r="J517" s="2">
        <f t="shared" si="68"/>
        <v>4409</v>
      </c>
    </row>
    <row r="518" spans="1:10" ht="15.75">
      <c r="A518" s="2" t="s">
        <v>7</v>
      </c>
      <c r="B518" s="2">
        <v>3879</v>
      </c>
      <c r="C518" s="2"/>
      <c r="D518" s="2">
        <f t="shared" si="66"/>
        <v>3879</v>
      </c>
      <c r="E518" s="2">
        <v>4170</v>
      </c>
      <c r="F518" s="2"/>
      <c r="G518" s="2">
        <f t="shared" si="67"/>
        <v>4170</v>
      </c>
      <c r="H518" s="2">
        <v>4470</v>
      </c>
      <c r="I518" s="2"/>
      <c r="J518" s="2">
        <f t="shared" si="68"/>
        <v>4470</v>
      </c>
    </row>
    <row r="519" spans="1:10" ht="15.75">
      <c r="A519" s="2" t="s">
        <v>8</v>
      </c>
      <c r="B519" s="2">
        <v>3230</v>
      </c>
      <c r="C519" s="2"/>
      <c r="D519" s="2">
        <f t="shared" si="66"/>
        <v>3230</v>
      </c>
      <c r="E519" s="2">
        <v>3472</v>
      </c>
      <c r="F519" s="2"/>
      <c r="G519" s="2">
        <f t="shared" si="67"/>
        <v>3472</v>
      </c>
      <c r="H519" s="2">
        <v>3722</v>
      </c>
      <c r="I519" s="2"/>
      <c r="J519" s="2">
        <f t="shared" si="68"/>
        <v>3722</v>
      </c>
    </row>
    <row r="520" spans="1:10" ht="15.75">
      <c r="A520" s="2" t="s">
        <v>9</v>
      </c>
      <c r="B520" s="2">
        <v>5594</v>
      </c>
      <c r="C520" s="2"/>
      <c r="D520" s="2">
        <f t="shared" si="66"/>
        <v>5594</v>
      </c>
      <c r="E520" s="2">
        <v>6013</v>
      </c>
      <c r="F520" s="2"/>
      <c r="G520" s="2">
        <f t="shared" si="67"/>
        <v>6013</v>
      </c>
      <c r="H520" s="2">
        <v>6447</v>
      </c>
      <c r="I520" s="2"/>
      <c r="J520" s="2">
        <f t="shared" si="68"/>
        <v>6447</v>
      </c>
    </row>
    <row r="521" spans="1:10" ht="15.75">
      <c r="A521" s="2" t="s">
        <v>10</v>
      </c>
      <c r="B521" s="2">
        <v>5525</v>
      </c>
      <c r="C521" s="2"/>
      <c r="D521" s="2">
        <f t="shared" si="66"/>
        <v>5525</v>
      </c>
      <c r="E521" s="2">
        <v>5939</v>
      </c>
      <c r="F521" s="2"/>
      <c r="G521" s="2">
        <f t="shared" si="67"/>
        <v>5939</v>
      </c>
      <c r="H521" s="2">
        <v>6367</v>
      </c>
      <c r="I521" s="2"/>
      <c r="J521" s="2">
        <f t="shared" si="68"/>
        <v>6367</v>
      </c>
    </row>
    <row r="522" spans="1:10" ht="15.75">
      <c r="A522" s="2" t="s">
        <v>11</v>
      </c>
      <c r="B522" s="2">
        <v>4128</v>
      </c>
      <c r="C522" s="2"/>
      <c r="D522" s="2">
        <f t="shared" si="66"/>
        <v>4128</v>
      </c>
      <c r="E522" s="2">
        <v>4438</v>
      </c>
      <c r="F522" s="2"/>
      <c r="G522" s="2">
        <f t="shared" si="67"/>
        <v>4438</v>
      </c>
      <c r="H522" s="2">
        <v>4758</v>
      </c>
      <c r="I522" s="2"/>
      <c r="J522" s="2">
        <f t="shared" si="68"/>
        <v>4758</v>
      </c>
    </row>
    <row r="523" spans="1:10" ht="15.75">
      <c r="A523" s="2" t="s">
        <v>18</v>
      </c>
      <c r="B523" s="2">
        <v>3998</v>
      </c>
      <c r="C523" s="2"/>
      <c r="D523" s="2">
        <f t="shared" si="66"/>
        <v>3998</v>
      </c>
      <c r="E523" s="2">
        <v>4298</v>
      </c>
      <c r="F523" s="2"/>
      <c r="G523" s="2">
        <f t="shared" si="67"/>
        <v>4298</v>
      </c>
      <c r="H523" s="2">
        <v>4607</v>
      </c>
      <c r="I523" s="2"/>
      <c r="J523" s="2">
        <f t="shared" si="68"/>
        <v>4607</v>
      </c>
    </row>
    <row r="524" spans="1:10" ht="15.75">
      <c r="A524" s="2" t="s">
        <v>12</v>
      </c>
      <c r="B524" s="2">
        <v>3849</v>
      </c>
      <c r="C524" s="2"/>
      <c r="D524" s="2">
        <f t="shared" si="66"/>
        <v>3849</v>
      </c>
      <c r="E524" s="2">
        <v>4138</v>
      </c>
      <c r="F524" s="2"/>
      <c r="G524" s="2">
        <f t="shared" si="67"/>
        <v>4138</v>
      </c>
      <c r="H524" s="2">
        <v>4436</v>
      </c>
      <c r="I524" s="2"/>
      <c r="J524" s="2">
        <f t="shared" si="68"/>
        <v>4436</v>
      </c>
    </row>
    <row r="525" spans="1:10" ht="15.75">
      <c r="A525" s="2" t="s">
        <v>13</v>
      </c>
      <c r="B525" s="2">
        <v>5342</v>
      </c>
      <c r="C525" s="2"/>
      <c r="D525" s="2">
        <f t="shared" si="66"/>
        <v>5342</v>
      </c>
      <c r="E525" s="2">
        <v>5742</v>
      </c>
      <c r="F525" s="2"/>
      <c r="G525" s="2">
        <f t="shared" si="67"/>
        <v>5742</v>
      </c>
      <c r="H525" s="2">
        <v>6155</v>
      </c>
      <c r="I525" s="2"/>
      <c r="J525" s="2">
        <f t="shared" si="68"/>
        <v>6155</v>
      </c>
    </row>
    <row r="526" spans="1:10" ht="15.75">
      <c r="A526" s="2" t="s">
        <v>14</v>
      </c>
      <c r="B526" s="2">
        <v>4629</v>
      </c>
      <c r="C526" s="2"/>
      <c r="D526" s="2">
        <f t="shared" si="66"/>
        <v>4629</v>
      </c>
      <c r="E526" s="2">
        <v>4976</v>
      </c>
      <c r="F526" s="2"/>
      <c r="G526" s="2">
        <f t="shared" si="67"/>
        <v>4976</v>
      </c>
      <c r="H526" s="2">
        <v>5334</v>
      </c>
      <c r="I526" s="2"/>
      <c r="J526" s="2">
        <f t="shared" si="68"/>
        <v>5334</v>
      </c>
    </row>
    <row r="527" spans="1:10" ht="15.75">
      <c r="A527" s="2" t="s">
        <v>15</v>
      </c>
      <c r="B527" s="2">
        <v>5186</v>
      </c>
      <c r="C527" s="2"/>
      <c r="D527" s="2">
        <f t="shared" si="66"/>
        <v>5186</v>
      </c>
      <c r="E527" s="2">
        <v>5575</v>
      </c>
      <c r="F527" s="2"/>
      <c r="G527" s="2">
        <f t="shared" si="67"/>
        <v>5575</v>
      </c>
      <c r="H527" s="2">
        <v>5976</v>
      </c>
      <c r="I527" s="2"/>
      <c r="J527" s="2">
        <f t="shared" si="68"/>
        <v>5976</v>
      </c>
    </row>
    <row r="528" spans="1:10" ht="15.75">
      <c r="A528" s="2" t="s">
        <v>16</v>
      </c>
      <c r="B528" s="2">
        <v>4786</v>
      </c>
      <c r="C528" s="2"/>
      <c r="D528" s="2">
        <f t="shared" si="66"/>
        <v>4786</v>
      </c>
      <c r="E528" s="2">
        <v>5145</v>
      </c>
      <c r="F528" s="2"/>
      <c r="G528" s="2">
        <f t="shared" si="67"/>
        <v>5145</v>
      </c>
      <c r="H528" s="2">
        <v>5515</v>
      </c>
      <c r="I528" s="2"/>
      <c r="J528" s="2">
        <f t="shared" si="68"/>
        <v>5515</v>
      </c>
    </row>
    <row r="529" spans="1:10" ht="15.75">
      <c r="A529" s="2" t="s">
        <v>17</v>
      </c>
      <c r="B529" s="2">
        <v>6623</v>
      </c>
      <c r="C529" s="2"/>
      <c r="D529" s="2">
        <f t="shared" si="66"/>
        <v>6623</v>
      </c>
      <c r="E529" s="2">
        <v>7120</v>
      </c>
      <c r="F529" s="2"/>
      <c r="G529" s="2">
        <f t="shared" si="67"/>
        <v>7120</v>
      </c>
      <c r="H529" s="2">
        <v>7633</v>
      </c>
      <c r="I529" s="2"/>
      <c r="J529" s="2">
        <f t="shared" si="68"/>
        <v>7633</v>
      </c>
    </row>
    <row r="530" spans="1:10" ht="15.75">
      <c r="A530" s="2" t="s">
        <v>0</v>
      </c>
      <c r="B530" s="2">
        <f>SUM(B510:B529)</f>
        <v>175793</v>
      </c>
      <c r="C530" s="2">
        <f>SUM(C510:C529)</f>
        <v>11880</v>
      </c>
      <c r="D530" s="2">
        <f t="shared" si="66"/>
        <v>187673</v>
      </c>
      <c r="E530" s="2">
        <f>SUM(E510:E529)</f>
        <v>188978</v>
      </c>
      <c r="F530" s="2">
        <f>SUM(F510:F529)</f>
        <v>0</v>
      </c>
      <c r="G530" s="2">
        <f t="shared" si="67"/>
        <v>188978</v>
      </c>
      <c r="H530" s="2">
        <f>SUM(H510:H529)</f>
        <v>202584</v>
      </c>
      <c r="I530" s="2">
        <f>SUM(I510:I529)</f>
        <v>0</v>
      </c>
      <c r="J530" s="2">
        <f t="shared" si="68"/>
        <v>202584</v>
      </c>
    </row>
    <row r="533" spans="1:10" ht="82.5" customHeight="1">
      <c r="A533" s="27" t="s">
        <v>51</v>
      </c>
      <c r="B533" s="27"/>
      <c r="C533" s="27"/>
      <c r="D533" s="27"/>
      <c r="E533" s="27"/>
      <c r="F533" s="27"/>
      <c r="G533" s="27"/>
      <c r="H533" s="27"/>
      <c r="I533" s="27"/>
      <c r="J533" s="27"/>
    </row>
    <row r="534" spans="1:10" ht="47.25">
      <c r="A534" s="5" t="s">
        <v>1</v>
      </c>
      <c r="B534" s="5" t="s">
        <v>25</v>
      </c>
      <c r="C534" s="5" t="s">
        <v>33</v>
      </c>
      <c r="D534" s="5" t="s">
        <v>25</v>
      </c>
      <c r="E534" s="5" t="s">
        <v>26</v>
      </c>
      <c r="F534" s="5" t="s">
        <v>33</v>
      </c>
      <c r="G534" s="5" t="s">
        <v>26</v>
      </c>
      <c r="H534" s="5" t="s">
        <v>32</v>
      </c>
      <c r="I534" s="5" t="s">
        <v>33</v>
      </c>
      <c r="J534" s="5" t="s">
        <v>32</v>
      </c>
    </row>
    <row r="535" spans="1:10" ht="15.75">
      <c r="A535" s="2" t="s">
        <v>19</v>
      </c>
      <c r="B535" s="2">
        <v>17844</v>
      </c>
      <c r="C535" s="2"/>
      <c r="D535" s="2">
        <f aca="true" t="shared" si="69" ref="D535:D555">B535+C535</f>
        <v>17844</v>
      </c>
      <c r="E535" s="2">
        <v>19182</v>
      </c>
      <c r="F535" s="2"/>
      <c r="G535" s="2">
        <f aca="true" t="shared" si="70" ref="G535:G554">E535+F535</f>
        <v>19182</v>
      </c>
      <c r="H535" s="2">
        <v>20563</v>
      </c>
      <c r="I535" s="2"/>
      <c r="J535" s="2">
        <f aca="true" t="shared" si="71" ref="J535:J555">H535+I535</f>
        <v>20563</v>
      </c>
    </row>
    <row r="536" spans="1:10" ht="15.75">
      <c r="A536" s="2" t="s">
        <v>21</v>
      </c>
      <c r="B536" s="2">
        <v>7000</v>
      </c>
      <c r="C536" s="2"/>
      <c r="D536" s="2">
        <f t="shared" si="69"/>
        <v>7000</v>
      </c>
      <c r="E536" s="2">
        <v>7525</v>
      </c>
      <c r="F536" s="2"/>
      <c r="G536" s="2">
        <f t="shared" si="70"/>
        <v>7525</v>
      </c>
      <c r="H536" s="2">
        <v>8066</v>
      </c>
      <c r="I536" s="2"/>
      <c r="J536" s="2">
        <f t="shared" si="71"/>
        <v>8066</v>
      </c>
    </row>
    <row r="537" spans="1:10" ht="15.75">
      <c r="A537" s="2" t="s">
        <v>2</v>
      </c>
      <c r="B537" s="2">
        <v>980</v>
      </c>
      <c r="C537" s="2"/>
      <c r="D537" s="2">
        <f t="shared" si="69"/>
        <v>980</v>
      </c>
      <c r="E537" s="2">
        <v>1054</v>
      </c>
      <c r="F537" s="2"/>
      <c r="G537" s="2">
        <f t="shared" si="70"/>
        <v>1054</v>
      </c>
      <c r="H537" s="2">
        <v>1130</v>
      </c>
      <c r="I537" s="2"/>
      <c r="J537" s="2">
        <f t="shared" si="71"/>
        <v>1130</v>
      </c>
    </row>
    <row r="538" spans="1:10" ht="15.75">
      <c r="A538" s="2" t="s">
        <v>3</v>
      </c>
      <c r="B538" s="2">
        <v>1417</v>
      </c>
      <c r="C538" s="2"/>
      <c r="D538" s="2">
        <f t="shared" si="69"/>
        <v>1417</v>
      </c>
      <c r="E538" s="2">
        <v>1524</v>
      </c>
      <c r="F538" s="2"/>
      <c r="G538" s="2">
        <f t="shared" si="70"/>
        <v>1524</v>
      </c>
      <c r="H538" s="2">
        <v>1633</v>
      </c>
      <c r="I538" s="2"/>
      <c r="J538" s="2">
        <f t="shared" si="71"/>
        <v>1633</v>
      </c>
    </row>
    <row r="539" spans="1:10" ht="15.75">
      <c r="A539" s="2" t="s">
        <v>20</v>
      </c>
      <c r="B539" s="2">
        <v>1215</v>
      </c>
      <c r="C539" s="2"/>
      <c r="D539" s="2">
        <f t="shared" si="69"/>
        <v>1215</v>
      </c>
      <c r="E539" s="2">
        <v>1306</v>
      </c>
      <c r="F539" s="2"/>
      <c r="G539" s="2">
        <f t="shared" si="70"/>
        <v>1306</v>
      </c>
      <c r="H539" s="2">
        <v>1400</v>
      </c>
      <c r="I539" s="2"/>
      <c r="J539" s="2">
        <f t="shared" si="71"/>
        <v>1400</v>
      </c>
    </row>
    <row r="540" spans="1:10" ht="15.75">
      <c r="A540" s="2" t="s">
        <v>4</v>
      </c>
      <c r="B540" s="2">
        <v>1194</v>
      </c>
      <c r="C540" s="2"/>
      <c r="D540" s="2">
        <f t="shared" si="69"/>
        <v>1194</v>
      </c>
      <c r="E540" s="2">
        <v>1284</v>
      </c>
      <c r="F540" s="2"/>
      <c r="G540" s="2">
        <f t="shared" si="70"/>
        <v>1284</v>
      </c>
      <c r="H540" s="2">
        <v>1376</v>
      </c>
      <c r="I540" s="2"/>
      <c r="J540" s="2">
        <f t="shared" si="71"/>
        <v>1376</v>
      </c>
    </row>
    <row r="541" spans="1:10" ht="15.75">
      <c r="A541" s="2" t="s">
        <v>5</v>
      </c>
      <c r="B541" s="2">
        <v>1754</v>
      </c>
      <c r="C541" s="2"/>
      <c r="D541" s="2">
        <f t="shared" si="69"/>
        <v>1754</v>
      </c>
      <c r="E541" s="2">
        <v>1886</v>
      </c>
      <c r="F541" s="2"/>
      <c r="G541" s="2">
        <f t="shared" si="70"/>
        <v>1886</v>
      </c>
      <c r="H541" s="2">
        <v>2022</v>
      </c>
      <c r="I541" s="2"/>
      <c r="J541" s="2">
        <f t="shared" si="71"/>
        <v>2022</v>
      </c>
    </row>
    <row r="542" spans="1:10" ht="15.75">
      <c r="A542" s="2" t="s">
        <v>6</v>
      </c>
      <c r="B542" s="2">
        <v>340</v>
      </c>
      <c r="C542" s="2"/>
      <c r="D542" s="2">
        <f t="shared" si="69"/>
        <v>340</v>
      </c>
      <c r="E542" s="2">
        <v>366</v>
      </c>
      <c r="F542" s="2"/>
      <c r="G542" s="2">
        <f t="shared" si="70"/>
        <v>366</v>
      </c>
      <c r="H542" s="2">
        <v>392</v>
      </c>
      <c r="I542" s="2"/>
      <c r="J542" s="2">
        <f t="shared" si="71"/>
        <v>392</v>
      </c>
    </row>
    <row r="543" spans="1:10" ht="15.75">
      <c r="A543" s="2" t="s">
        <v>7</v>
      </c>
      <c r="B543" s="2">
        <v>340</v>
      </c>
      <c r="C543" s="2"/>
      <c r="D543" s="2">
        <f t="shared" si="69"/>
        <v>340</v>
      </c>
      <c r="E543" s="2">
        <v>366</v>
      </c>
      <c r="F543" s="2"/>
      <c r="G543" s="2">
        <f t="shared" si="70"/>
        <v>366</v>
      </c>
      <c r="H543" s="2">
        <v>392</v>
      </c>
      <c r="I543" s="2"/>
      <c r="J543" s="2">
        <f t="shared" si="71"/>
        <v>392</v>
      </c>
    </row>
    <row r="544" spans="1:10" ht="15.75">
      <c r="A544" s="2" t="s">
        <v>8</v>
      </c>
      <c r="B544" s="2">
        <v>303</v>
      </c>
      <c r="C544" s="2"/>
      <c r="D544" s="2">
        <f t="shared" si="69"/>
        <v>303</v>
      </c>
      <c r="E544" s="2">
        <v>325</v>
      </c>
      <c r="F544" s="2"/>
      <c r="G544" s="2">
        <f t="shared" si="70"/>
        <v>325</v>
      </c>
      <c r="H544" s="2">
        <v>348</v>
      </c>
      <c r="I544" s="2"/>
      <c r="J544" s="2">
        <f t="shared" si="71"/>
        <v>348</v>
      </c>
    </row>
    <row r="545" spans="1:10" ht="15.75">
      <c r="A545" s="2" t="s">
        <v>9</v>
      </c>
      <c r="B545" s="2">
        <v>953</v>
      </c>
      <c r="C545" s="2"/>
      <c r="D545" s="2">
        <f t="shared" si="69"/>
        <v>953</v>
      </c>
      <c r="E545" s="2">
        <v>1024</v>
      </c>
      <c r="F545" s="2"/>
      <c r="G545" s="2">
        <f t="shared" si="70"/>
        <v>1024</v>
      </c>
      <c r="H545" s="2">
        <v>1098</v>
      </c>
      <c r="I545" s="2"/>
      <c r="J545" s="2">
        <f t="shared" si="71"/>
        <v>1098</v>
      </c>
    </row>
    <row r="546" spans="1:10" ht="15.75">
      <c r="A546" s="2" t="s">
        <v>10</v>
      </c>
      <c r="B546" s="2">
        <v>804</v>
      </c>
      <c r="C546" s="2"/>
      <c r="D546" s="2">
        <f t="shared" si="69"/>
        <v>804</v>
      </c>
      <c r="E546" s="2">
        <v>864</v>
      </c>
      <c r="F546" s="2"/>
      <c r="G546" s="2">
        <f t="shared" si="70"/>
        <v>864</v>
      </c>
      <c r="H546" s="2">
        <v>926</v>
      </c>
      <c r="I546" s="2"/>
      <c r="J546" s="2">
        <f t="shared" si="71"/>
        <v>926</v>
      </c>
    </row>
    <row r="547" spans="1:10" ht="15.75">
      <c r="A547" s="2" t="s">
        <v>11</v>
      </c>
      <c r="B547" s="2">
        <v>394</v>
      </c>
      <c r="C547" s="2"/>
      <c r="D547" s="2">
        <f t="shared" si="69"/>
        <v>394</v>
      </c>
      <c r="E547" s="2">
        <v>423</v>
      </c>
      <c r="F547" s="2"/>
      <c r="G547" s="2">
        <f t="shared" si="70"/>
        <v>423</v>
      </c>
      <c r="H547" s="2">
        <v>454</v>
      </c>
      <c r="I547" s="2"/>
      <c r="J547" s="2">
        <f t="shared" si="71"/>
        <v>454</v>
      </c>
    </row>
    <row r="548" spans="1:10" ht="15.75">
      <c r="A548" s="2" t="s">
        <v>18</v>
      </c>
      <c r="B548" s="2">
        <v>280</v>
      </c>
      <c r="C548" s="2"/>
      <c r="D548" s="2">
        <f t="shared" si="69"/>
        <v>280</v>
      </c>
      <c r="E548" s="2">
        <v>301</v>
      </c>
      <c r="F548" s="2"/>
      <c r="G548" s="2">
        <f t="shared" si="70"/>
        <v>301</v>
      </c>
      <c r="H548" s="2">
        <v>324</v>
      </c>
      <c r="I548" s="2"/>
      <c r="J548" s="2">
        <f t="shared" si="71"/>
        <v>324</v>
      </c>
    </row>
    <row r="549" spans="1:10" ht="15.75">
      <c r="A549" s="2" t="s">
        <v>12</v>
      </c>
      <c r="B549" s="2">
        <v>550</v>
      </c>
      <c r="C549" s="2"/>
      <c r="D549" s="2">
        <f t="shared" si="69"/>
        <v>550</v>
      </c>
      <c r="E549" s="2">
        <v>591</v>
      </c>
      <c r="F549" s="2"/>
      <c r="G549" s="2">
        <f t="shared" si="70"/>
        <v>591</v>
      </c>
      <c r="H549" s="2">
        <v>634</v>
      </c>
      <c r="I549" s="2"/>
      <c r="J549" s="2">
        <f t="shared" si="71"/>
        <v>634</v>
      </c>
    </row>
    <row r="550" spans="1:10" ht="15.75">
      <c r="A550" s="2" t="s">
        <v>13</v>
      </c>
      <c r="B550" s="2">
        <v>530</v>
      </c>
      <c r="C550" s="2"/>
      <c r="D550" s="2">
        <f t="shared" si="69"/>
        <v>530</v>
      </c>
      <c r="E550" s="2">
        <v>570</v>
      </c>
      <c r="F550" s="2"/>
      <c r="G550" s="2">
        <f t="shared" si="70"/>
        <v>570</v>
      </c>
      <c r="H550" s="2">
        <v>612</v>
      </c>
      <c r="I550" s="2"/>
      <c r="J550" s="2">
        <f t="shared" si="71"/>
        <v>612</v>
      </c>
    </row>
    <row r="551" spans="1:10" ht="15.75">
      <c r="A551" s="2" t="s">
        <v>14</v>
      </c>
      <c r="B551" s="2">
        <v>345</v>
      </c>
      <c r="C551" s="2"/>
      <c r="D551" s="2">
        <f t="shared" si="69"/>
        <v>345</v>
      </c>
      <c r="E551" s="2">
        <v>370</v>
      </c>
      <c r="F551" s="2"/>
      <c r="G551" s="2">
        <f t="shared" si="70"/>
        <v>370</v>
      </c>
      <c r="H551" s="2">
        <v>396</v>
      </c>
      <c r="I551" s="2"/>
      <c r="J551" s="2">
        <f t="shared" si="71"/>
        <v>396</v>
      </c>
    </row>
    <row r="552" spans="1:10" ht="15.75">
      <c r="A552" s="2" t="s">
        <v>15</v>
      </c>
      <c r="B552" s="2">
        <v>550</v>
      </c>
      <c r="C552" s="2"/>
      <c r="D552" s="2">
        <f t="shared" si="69"/>
        <v>550</v>
      </c>
      <c r="E552" s="2">
        <v>591</v>
      </c>
      <c r="F552" s="2"/>
      <c r="G552" s="2">
        <f t="shared" si="70"/>
        <v>591</v>
      </c>
      <c r="H552" s="2">
        <v>634</v>
      </c>
      <c r="I552" s="2"/>
      <c r="J552" s="2">
        <f t="shared" si="71"/>
        <v>634</v>
      </c>
    </row>
    <row r="553" spans="1:10" ht="15.75">
      <c r="A553" s="2" t="s">
        <v>16</v>
      </c>
      <c r="B553" s="2">
        <v>550</v>
      </c>
      <c r="C553" s="2"/>
      <c r="D553" s="2">
        <f t="shared" si="69"/>
        <v>550</v>
      </c>
      <c r="E553" s="2">
        <v>591</v>
      </c>
      <c r="F553" s="2"/>
      <c r="G553" s="2">
        <f t="shared" si="70"/>
        <v>591</v>
      </c>
      <c r="H553" s="2">
        <v>634</v>
      </c>
      <c r="I553" s="2"/>
      <c r="J553" s="2">
        <f t="shared" si="71"/>
        <v>634</v>
      </c>
    </row>
    <row r="554" spans="1:10" ht="15.75">
      <c r="A554" s="2" t="s">
        <v>17</v>
      </c>
      <c r="B554" s="2">
        <v>1657</v>
      </c>
      <c r="C554" s="2"/>
      <c r="D554" s="2">
        <f t="shared" si="69"/>
        <v>1657</v>
      </c>
      <c r="E554" s="2">
        <v>1782</v>
      </c>
      <c r="F554" s="2"/>
      <c r="G554" s="2">
        <f t="shared" si="70"/>
        <v>1782</v>
      </c>
      <c r="H554" s="2">
        <v>1910</v>
      </c>
      <c r="I554" s="2"/>
      <c r="J554" s="2">
        <f t="shared" si="71"/>
        <v>1910</v>
      </c>
    </row>
    <row r="555" spans="1:10" ht="15.75">
      <c r="A555" s="2" t="s">
        <v>0</v>
      </c>
      <c r="B555" s="2">
        <f>SUM(B535:B554)</f>
        <v>39000</v>
      </c>
      <c r="C555" s="2">
        <f>SUM(C535:C554)</f>
        <v>0</v>
      </c>
      <c r="D555" s="2">
        <f t="shared" si="69"/>
        <v>39000</v>
      </c>
      <c r="E555" s="2">
        <f>SUM(E535:E554)</f>
        <v>41925</v>
      </c>
      <c r="F555" s="2">
        <f>SUM(F535:F554)</f>
        <v>0</v>
      </c>
      <c r="G555" s="2">
        <f>E555+F555</f>
        <v>41925</v>
      </c>
      <c r="H555" s="2">
        <f>SUM(H535:H554)</f>
        <v>44944</v>
      </c>
      <c r="I555" s="2">
        <f>SUM(I535:I554)</f>
        <v>0</v>
      </c>
      <c r="J555" s="2">
        <f t="shared" si="71"/>
        <v>44944</v>
      </c>
    </row>
    <row r="558" spans="1:10" ht="47.25" customHeight="1">
      <c r="A558" s="21" t="s">
        <v>53</v>
      </c>
      <c r="B558" s="21"/>
      <c r="C558" s="21"/>
      <c r="D558" s="21"/>
      <c r="E558" s="21"/>
      <c r="F558" s="21"/>
      <c r="G558" s="21"/>
      <c r="H558" s="16"/>
      <c r="I558" s="16"/>
      <c r="J558" s="16"/>
    </row>
    <row r="559" ht="15.75">
      <c r="A559" s="15"/>
    </row>
    <row r="560" spans="1:7" ht="47.25">
      <c r="A560" s="5" t="s">
        <v>1</v>
      </c>
      <c r="B560" s="5" t="s">
        <v>25</v>
      </c>
      <c r="C560" s="5" t="s">
        <v>33</v>
      </c>
      <c r="D560" s="22" t="s">
        <v>52</v>
      </c>
      <c r="E560" s="22"/>
      <c r="F560" s="22"/>
      <c r="G560" s="22"/>
    </row>
    <row r="561" spans="1:7" ht="15.75">
      <c r="A561" s="2" t="s">
        <v>19</v>
      </c>
      <c r="B561" s="2"/>
      <c r="C561" s="2">
        <v>251520</v>
      </c>
      <c r="D561" s="20">
        <f aca="true" t="shared" si="72" ref="D561:D581">B561+C561</f>
        <v>251520</v>
      </c>
      <c r="E561" s="20"/>
      <c r="F561" s="20"/>
      <c r="G561" s="20"/>
    </row>
    <row r="562" spans="1:7" ht="15.75">
      <c r="A562" s="2" t="s">
        <v>21</v>
      </c>
      <c r="B562" s="2"/>
      <c r="C562" s="2">
        <v>97859</v>
      </c>
      <c r="D562" s="20">
        <f t="shared" si="72"/>
        <v>97859</v>
      </c>
      <c r="E562" s="20"/>
      <c r="F562" s="20"/>
      <c r="G562" s="20"/>
    </row>
    <row r="563" spans="1:7" ht="15.75">
      <c r="A563" s="2" t="s">
        <v>2</v>
      </c>
      <c r="B563" s="2"/>
      <c r="C563" s="2">
        <v>17156</v>
      </c>
      <c r="D563" s="20">
        <f t="shared" si="72"/>
        <v>17156</v>
      </c>
      <c r="E563" s="20"/>
      <c r="F563" s="20"/>
      <c r="G563" s="20"/>
    </row>
    <row r="564" spans="1:7" ht="15.75">
      <c r="A564" s="2" t="s">
        <v>3</v>
      </c>
      <c r="B564" s="2"/>
      <c r="C564" s="2">
        <v>42459</v>
      </c>
      <c r="D564" s="20">
        <f t="shared" si="72"/>
        <v>42459</v>
      </c>
      <c r="E564" s="20"/>
      <c r="F564" s="20"/>
      <c r="G564" s="20"/>
    </row>
    <row r="565" spans="1:7" ht="15.75">
      <c r="A565" s="2" t="s">
        <v>20</v>
      </c>
      <c r="B565" s="2"/>
      <c r="C565" s="2">
        <v>29472</v>
      </c>
      <c r="D565" s="20">
        <f t="shared" si="72"/>
        <v>29472</v>
      </c>
      <c r="E565" s="20"/>
      <c r="F565" s="20"/>
      <c r="G565" s="20"/>
    </row>
    <row r="566" spans="1:7" ht="15.75">
      <c r="A566" s="2" t="s">
        <v>4</v>
      </c>
      <c r="B566" s="2"/>
      <c r="C566" s="2">
        <v>41870</v>
      </c>
      <c r="D566" s="20">
        <f t="shared" si="72"/>
        <v>41870</v>
      </c>
      <c r="E566" s="20"/>
      <c r="F566" s="20"/>
      <c r="G566" s="20"/>
    </row>
    <row r="567" spans="1:7" ht="15.75">
      <c r="A567" s="2" t="s">
        <v>5</v>
      </c>
      <c r="B567" s="2"/>
      <c r="C567" s="2">
        <v>31694</v>
      </c>
      <c r="D567" s="20">
        <f t="shared" si="72"/>
        <v>31694</v>
      </c>
      <c r="E567" s="20"/>
      <c r="F567" s="20"/>
      <c r="G567" s="20"/>
    </row>
    <row r="568" spans="1:7" ht="15.75">
      <c r="A568" s="2" t="s">
        <v>6</v>
      </c>
      <c r="B568" s="2"/>
      <c r="C568" s="2">
        <v>7209</v>
      </c>
      <c r="D568" s="20">
        <f t="shared" si="72"/>
        <v>7209</v>
      </c>
      <c r="E568" s="20"/>
      <c r="F568" s="20"/>
      <c r="G568" s="20"/>
    </row>
    <row r="569" spans="1:7" ht="15.75">
      <c r="A569" s="2" t="s">
        <v>7</v>
      </c>
      <c r="B569" s="2"/>
      <c r="C569" s="2">
        <v>11225</v>
      </c>
      <c r="D569" s="20">
        <f t="shared" si="72"/>
        <v>11225</v>
      </c>
      <c r="E569" s="20"/>
      <c r="F569" s="20"/>
      <c r="G569" s="20"/>
    </row>
    <row r="570" spans="1:7" ht="15.75">
      <c r="A570" s="2" t="s">
        <v>8</v>
      </c>
      <c r="B570" s="2"/>
      <c r="C570" s="2">
        <v>6038</v>
      </c>
      <c r="D570" s="20">
        <f t="shared" si="72"/>
        <v>6038</v>
      </c>
      <c r="E570" s="20"/>
      <c r="F570" s="20"/>
      <c r="G570" s="20"/>
    </row>
    <row r="571" spans="1:7" ht="15.75">
      <c r="A571" s="2" t="s">
        <v>9</v>
      </c>
      <c r="B571" s="2"/>
      <c r="C571" s="2">
        <v>18112</v>
      </c>
      <c r="D571" s="20">
        <f t="shared" si="72"/>
        <v>18112</v>
      </c>
      <c r="E571" s="20"/>
      <c r="F571" s="20"/>
      <c r="G571" s="20"/>
    </row>
    <row r="572" spans="1:7" ht="15.75">
      <c r="A572" s="2" t="s">
        <v>10</v>
      </c>
      <c r="B572" s="2"/>
      <c r="C572" s="2">
        <v>19667</v>
      </c>
      <c r="D572" s="20">
        <f t="shared" si="72"/>
        <v>19667</v>
      </c>
      <c r="E572" s="20"/>
      <c r="F572" s="20"/>
      <c r="G572" s="20"/>
    </row>
    <row r="573" spans="1:7" ht="15.75">
      <c r="A573" s="2" t="s">
        <v>11</v>
      </c>
      <c r="B573" s="2"/>
      <c r="C573" s="2">
        <v>9682</v>
      </c>
      <c r="D573" s="20">
        <f t="shared" si="72"/>
        <v>9682</v>
      </c>
      <c r="E573" s="20"/>
      <c r="F573" s="20"/>
      <c r="G573" s="20"/>
    </row>
    <row r="574" spans="1:7" ht="15.75">
      <c r="A574" s="2" t="s">
        <v>18</v>
      </c>
      <c r="B574" s="2"/>
      <c r="C574" s="2">
        <v>7584</v>
      </c>
      <c r="D574" s="20">
        <f t="shared" si="72"/>
        <v>7584</v>
      </c>
      <c r="E574" s="20"/>
      <c r="F574" s="20"/>
      <c r="G574" s="20"/>
    </row>
    <row r="575" spans="1:7" ht="15.75">
      <c r="A575" s="2" t="s">
        <v>12</v>
      </c>
      <c r="B575" s="2"/>
      <c r="C575" s="2">
        <v>15241</v>
      </c>
      <c r="D575" s="20">
        <f t="shared" si="72"/>
        <v>15241</v>
      </c>
      <c r="E575" s="20"/>
      <c r="F575" s="20"/>
      <c r="G575" s="20"/>
    </row>
    <row r="576" spans="1:7" ht="15.75">
      <c r="A576" s="2" t="s">
        <v>13</v>
      </c>
      <c r="B576" s="2"/>
      <c r="C576" s="2">
        <v>17600</v>
      </c>
      <c r="D576" s="20">
        <f t="shared" si="72"/>
        <v>17600</v>
      </c>
      <c r="E576" s="20"/>
      <c r="F576" s="20"/>
      <c r="G576" s="20"/>
    </row>
    <row r="577" spans="1:7" ht="15.75">
      <c r="A577" s="2" t="s">
        <v>14</v>
      </c>
      <c r="B577" s="2"/>
      <c r="C577" s="2">
        <v>11525</v>
      </c>
      <c r="D577" s="20">
        <f t="shared" si="72"/>
        <v>11525</v>
      </c>
      <c r="E577" s="20"/>
      <c r="F577" s="20"/>
      <c r="G577" s="20"/>
    </row>
    <row r="578" spans="1:7" ht="15.75">
      <c r="A578" s="2" t="s">
        <v>15</v>
      </c>
      <c r="B578" s="2"/>
      <c r="C578" s="2">
        <v>18562</v>
      </c>
      <c r="D578" s="20">
        <f t="shared" si="72"/>
        <v>18562</v>
      </c>
      <c r="E578" s="20"/>
      <c r="F578" s="20"/>
      <c r="G578" s="20"/>
    </row>
    <row r="579" spans="1:7" ht="15.75">
      <c r="A579" s="2" t="s">
        <v>16</v>
      </c>
      <c r="B579" s="2"/>
      <c r="C579" s="2">
        <v>15105</v>
      </c>
      <c r="D579" s="20">
        <f t="shared" si="72"/>
        <v>15105</v>
      </c>
      <c r="E579" s="20"/>
      <c r="F579" s="20"/>
      <c r="G579" s="20"/>
    </row>
    <row r="580" spans="1:7" ht="15.75">
      <c r="A580" s="2" t="s">
        <v>17</v>
      </c>
      <c r="B580" s="2"/>
      <c r="C580" s="2">
        <v>28555</v>
      </c>
      <c r="D580" s="20">
        <f t="shared" si="72"/>
        <v>28555</v>
      </c>
      <c r="E580" s="20"/>
      <c r="F580" s="20"/>
      <c r="G580" s="20"/>
    </row>
    <row r="581" spans="1:7" ht="15.75">
      <c r="A581" s="2" t="s">
        <v>0</v>
      </c>
      <c r="B581" s="2">
        <f>SUM(B561:B580)</f>
        <v>0</v>
      </c>
      <c r="C581" s="2">
        <f>SUM(C561:C580)</f>
        <v>698135</v>
      </c>
      <c r="D581" s="20">
        <f t="shared" si="72"/>
        <v>698135</v>
      </c>
      <c r="E581" s="20"/>
      <c r="F581" s="20"/>
      <c r="G581" s="20"/>
    </row>
  </sheetData>
  <mergeCells count="51">
    <mergeCell ref="A329:J329"/>
    <mergeCell ref="A139:J139"/>
    <mergeCell ref="A199:J199"/>
    <mergeCell ref="A225:J225"/>
    <mergeCell ref="A251:J251"/>
    <mergeCell ref="A173:J173"/>
    <mergeCell ref="A6:J6"/>
    <mergeCell ref="A303:J303"/>
    <mergeCell ref="A113:G113"/>
    <mergeCell ref="A86:G86"/>
    <mergeCell ref="A60:J60"/>
    <mergeCell ref="A165:J165"/>
    <mergeCell ref="A34:J34"/>
    <mergeCell ref="A507:J507"/>
    <mergeCell ref="A533:J533"/>
    <mergeCell ref="A429:J429"/>
    <mergeCell ref="A455:J455"/>
    <mergeCell ref="A481:J481"/>
    <mergeCell ref="A1:J1"/>
    <mergeCell ref="A2:J2"/>
    <mergeCell ref="A3:J3"/>
    <mergeCell ref="A407:J407"/>
    <mergeCell ref="A381:J381"/>
    <mergeCell ref="A355:J355"/>
    <mergeCell ref="A7:J7"/>
    <mergeCell ref="A8:D8"/>
    <mergeCell ref="A277:J277"/>
    <mergeCell ref="A10:G10"/>
    <mergeCell ref="A558:G558"/>
    <mergeCell ref="D560:G560"/>
    <mergeCell ref="D561:G561"/>
    <mergeCell ref="D562:G562"/>
    <mergeCell ref="D563:G563"/>
    <mergeCell ref="D564:G564"/>
    <mergeCell ref="D565:G565"/>
    <mergeCell ref="D566:G566"/>
    <mergeCell ref="D567:G567"/>
    <mergeCell ref="D568:G568"/>
    <mergeCell ref="D569:G569"/>
    <mergeCell ref="D570:G570"/>
    <mergeCell ref="D571:G571"/>
    <mergeCell ref="D572:G572"/>
    <mergeCell ref="D573:G573"/>
    <mergeCell ref="D574:G574"/>
    <mergeCell ref="D579:G579"/>
    <mergeCell ref="D580:G580"/>
    <mergeCell ref="D581:G581"/>
    <mergeCell ref="D575:G575"/>
    <mergeCell ref="D576:G576"/>
    <mergeCell ref="D577:G577"/>
    <mergeCell ref="D578:G578"/>
  </mergeCells>
  <printOptions horizontalCentered="1"/>
  <pageMargins left="0.47" right="0.1968503937007874" top="0.54" bottom="0.984251968503937" header="0.5118110236220472" footer="0"/>
  <pageSetup horizontalDpi="600" verticalDpi="600" orientation="portrait" paperSize="9" r:id="rId1"/>
  <headerFooter alignWithMargins="0">
    <oddHeader>&amp;C&amp;P</oddHeader>
  </headerFooter>
  <rowBreaks count="22" manualBreakCount="22">
    <brk id="33" max="255" man="1"/>
    <brk id="58" max="255" man="1"/>
    <brk id="84" max="255" man="1"/>
    <brk id="112" max="255" man="1"/>
    <brk id="138" max="255" man="1"/>
    <brk id="163" max="255" man="1"/>
    <brk id="171" max="255" man="1"/>
    <brk id="197" max="255" man="1"/>
    <brk id="223" max="255" man="1"/>
    <brk id="249" max="255" man="1"/>
    <brk id="275" max="255" man="1"/>
    <brk id="301" max="255" man="1"/>
    <brk id="327" max="255" man="1"/>
    <brk id="353" max="255" man="1"/>
    <brk id="379" max="255" man="1"/>
    <brk id="405" max="255" man="1"/>
    <brk id="427" max="255" man="1"/>
    <brk id="453" max="255" man="1"/>
    <brk id="479" max="255" man="1"/>
    <brk id="505" max="255" man="1"/>
    <brk id="531" max="255" man="1"/>
    <brk id="5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Ярославской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Rachkova</dc:creator>
  <cp:keywords/>
  <dc:description/>
  <cp:lastModifiedBy> </cp:lastModifiedBy>
  <cp:lastPrinted>2009-03-27T12:41:13Z</cp:lastPrinted>
  <dcterms:created xsi:type="dcterms:W3CDTF">2004-12-08T05:54:04Z</dcterms:created>
  <dcterms:modified xsi:type="dcterms:W3CDTF">2009-04-03T11:21:51Z</dcterms:modified>
  <cp:category/>
  <cp:version/>
  <cp:contentType/>
  <cp:contentStatus/>
</cp:coreProperties>
</file>