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70" yWindow="5100" windowWidth="18960" windowHeight="6030" activeTab="0"/>
  </bookViews>
  <sheets>
    <sheet name="Лист1" sheetId="1" r:id="rId1"/>
  </sheets>
  <definedNames>
    <definedName name="_xlnm.Print_Titles" localSheetId="0">'Лист1'!$8:$8</definedName>
    <definedName name="_xlnm.Print_Area" localSheetId="0">'Лист1'!$A$5:$K$72</definedName>
  </definedNames>
  <calcPr fullCalcOnLoad="1"/>
</workbook>
</file>

<file path=xl/sharedStrings.xml><?xml version="1.0" encoding="utf-8"?>
<sst xmlns="http://schemas.openxmlformats.org/spreadsheetml/2006/main" count="104" uniqueCount="83">
  <si>
    <t>№</t>
  </si>
  <si>
    <t>Наименование раздела функциональной классификации, программы и объекта</t>
  </si>
  <si>
    <t>I.</t>
  </si>
  <si>
    <t>ПРОГРАММНАЯ ЧАСТЬ</t>
  </si>
  <si>
    <t>1.</t>
  </si>
  <si>
    <t>ВСЕГО</t>
  </si>
  <si>
    <t xml:space="preserve">ОБЪЕКТЫ, ФИНАНСИРУЕМЫЕ ЧЕРЕЗ ГЛАВНЫХ РАСПОРЯДИТЕЛЕЙ ОБЛАСТНОГО БЮДЖЕТА ЗА СЧЕТ СРЕДСТВ, НЕ ПЕРЕДАВАЕМЫХ В МЕСТНЫЕ БЮДЖЕТЫ </t>
  </si>
  <si>
    <t>от ________________ №  ____</t>
  </si>
  <si>
    <t>к Закону Ярославской области</t>
  </si>
  <si>
    <t>II.</t>
  </si>
  <si>
    <t>НЕПРОГРАММНАЯ ЧАСТЬ</t>
  </si>
  <si>
    <t xml:space="preserve">ОБЪЕКТЫ, ФИНАНСИРУЕМЫЕ ЗА СЧЕТ СРЕДСТВ, ПЕРЕДАВАЕМЫХ В МЕСТНЫЕ БЮДЖЕТЫ ПО МЕЖБЮДЖЕТНЫМ ОТНОШЕНИЯМ </t>
  </si>
  <si>
    <t>Строительство и модернизация автомобильных дорог общего пользования, в том числе в поселениях</t>
  </si>
  <si>
    <t>Строительство I очереди обхода г. Ярославля с мостом через реку Волгу</t>
  </si>
  <si>
    <t>Мероприятия по соединению сельских населенных пунктов автомобильными дорогами с твердым покрытием с сетью дорог общего пользования</t>
  </si>
  <si>
    <t>Реконструкция автодороги Нагорье - Кубринск - граница Московской области в Переславском муниципальном районе</t>
  </si>
  <si>
    <t xml:space="preserve">Обеспечение автомобильными дорогами новых микрорайонов </t>
  </si>
  <si>
    <t>2.</t>
  </si>
  <si>
    <t>Реконструкция Юго-Западной окружной дороги г. Ярославля</t>
  </si>
  <si>
    <t>Реконструкция объектов Московского проспекта и улично-дорожной сети г. Ярославля</t>
  </si>
  <si>
    <t xml:space="preserve">  2009 год        (тыс. руб.)</t>
  </si>
  <si>
    <t>Строительство областной психиатрической больницы, Ярославский муниципальный район</t>
  </si>
  <si>
    <t>3.</t>
  </si>
  <si>
    <t>4.</t>
  </si>
  <si>
    <t>Федеральная целевая программа "Развитие физической культуры и спорта в Российской Федерации на 2006-2015 годы"</t>
  </si>
  <si>
    <t>Строительство автодорог, тротуаров и подъездных путей, микрорайона массовой малоэтажной застройки МКР № 2 городского поселения Ростов Ростовского муниципального района и подъездных путей к нему</t>
  </si>
  <si>
    <t>Реконструкция стадиона "Шинник" (I очередь, реконструкция "Южной трибуны"), г. Ярославль</t>
  </si>
  <si>
    <t>Строительство перинатального центра, г. Ярославль</t>
  </si>
  <si>
    <t>Строительство подъезда к д. Правдино в Некоузском муниципальном районе</t>
  </si>
  <si>
    <t xml:space="preserve">Строительство крытого катка с искусственным льдом,                                        г. Переславль-Залесский  </t>
  </si>
  <si>
    <t>уточнение</t>
  </si>
  <si>
    <t xml:space="preserve">3. </t>
  </si>
  <si>
    <t xml:space="preserve">Подпрограмма "Модернизация объектов коммунальной инфраструктуры" </t>
  </si>
  <si>
    <t>Строительство очистных сооружений канализации, с.Брейтово</t>
  </si>
  <si>
    <t xml:space="preserve">  2010 год        (тыс. руб.)</t>
  </si>
  <si>
    <t xml:space="preserve">Региональная адресная программа по переселению граждан из аварийного жилищного фонда Ярославской области на 2008 - 2009 годы с учетом необходимости стимулирования рынка жилья </t>
  </si>
  <si>
    <t xml:space="preserve">Региональная адресная программа по переселению граждан из аварийного жилищного фонда Ярославской области на 2008-2009 годы </t>
  </si>
  <si>
    <t xml:space="preserve">Федеральная целевая программа "Жилище" </t>
  </si>
  <si>
    <t>Федеральная целевая программа "Модернизация транспортной системы России (2002-2010 годы)". Подпрограмма "Автомобильные дороги"</t>
  </si>
  <si>
    <t>Уточнение апреля</t>
  </si>
  <si>
    <t>Федеральная целевая программа "Социальное развитие села до 2012 года"</t>
  </si>
  <si>
    <t>Мероприятия по развитию информационно-консультационного обслуживания в сельской местности</t>
  </si>
  <si>
    <t>Реконструкция автодорог, тротуаров и подъездных путей к поселку малоэтажной застройки "Северная пасека", Тутаевский муниципальный район</t>
  </si>
  <si>
    <t>Федеральная целевая программа "Культура России (2006-2011 годы)"</t>
  </si>
  <si>
    <t>Строительство концертно-зрелищного центра с инженерными коммуникациями, г. Ярославль</t>
  </si>
  <si>
    <t>Строительство концертно-зрелищного центра, г. Ярославль</t>
  </si>
  <si>
    <t>Строительство автодорог, тротуаров и подъездных путей, микрорайона массовой малоэтажной застройки МКР № 2 городского поселения г. Ростов и подъездных путей к нему, Ростовский муниципальный район</t>
  </si>
  <si>
    <t>Берегоукрепление и благоустройство Волжской Набережной от места слияния рек Волги и Которосли до здания Ярославского центра научно-технической информации (пр. Ленина, д.2а) г. Ярославль</t>
  </si>
  <si>
    <t>Строительство автомобильной дороги "Подъезд к д.Варегово-2", Большесельский муниципальный район</t>
  </si>
  <si>
    <t>Строительство автомобильной дороги "Андреевское - Муравьево - Лесное Варегово" км 0+000 - км 1+800 протяжением 1,800 км, Большесельский муниципальный район</t>
  </si>
  <si>
    <t>Строительство автомобильной дороги Богородское - граница Тверской области, Мышкинский муниципальный район</t>
  </si>
  <si>
    <t>Строительство автомобильной дороги Гладышево - Сменцево, Некоузский муниципальный район</t>
  </si>
  <si>
    <t>Строительство автомобильной дороги Туношна - Бурмакино - Новое, Некрасовский муниципальный район</t>
  </si>
  <si>
    <t>Строительство автомобильной дороги Липки - Мешково - Великий Мох, Рыбинский муниципальный район</t>
  </si>
  <si>
    <t>Строительство автомобильной дороги Азарино - Кузнецово, Первомайский муниципальный район</t>
  </si>
  <si>
    <t>Строительство подъезда к д.Правдино, Некоузский муниципальный район</t>
  </si>
  <si>
    <t>5.</t>
  </si>
  <si>
    <t>Приобретение искусственных футбольных покрытий с комплектующими материалами для оснащения футбольных полей профильных спортивных школ, г.Ярославль, г.Мышкин</t>
  </si>
  <si>
    <t>уточнение сентября</t>
  </si>
  <si>
    <t>Подпрограмма "Обеспечение земельных участков коммунальной инфраструктурой в целях жилищного строительства"</t>
  </si>
  <si>
    <t>Строительство малоэтажного жилья 2-ой очереди микрорайона № 2, г. Ростов, Ростовский муниципальный район</t>
  </si>
  <si>
    <t>Строительство жилого района малоэтажной застройки "Северная пасека" г.Тутаев, Тутаевский муниципальный район</t>
  </si>
  <si>
    <t xml:space="preserve">Газоснабжение д.Селище, Борисоглебский муниципальный район </t>
  </si>
  <si>
    <t xml:space="preserve">Газификация д.Романовка, Мышкинский муниципальный район </t>
  </si>
  <si>
    <t>Газификация деревень Большое Дьяконово и Малое Дьяконово, Некоузский муниципальный район</t>
  </si>
  <si>
    <t xml:space="preserve">Газификация с.Бурмакино, Некрасовский муниципальный район </t>
  </si>
  <si>
    <t xml:space="preserve">Газификация жилых домов в деревнях Завражье и Копосово, Рыбинский муниципальный район </t>
  </si>
  <si>
    <t xml:space="preserve">Газификация жилых домов в д.Кушляево, Рыбинский муниципальный район </t>
  </si>
  <si>
    <t>Газификация жилых домов в д.Фалелеево, Рыбинский муниципальный район</t>
  </si>
  <si>
    <t>Газификация ул.Волжской п.Судоверфь и д.Балобаново, Рыбинский муниципальный район</t>
  </si>
  <si>
    <t>Строительство газопровода низкого давления п.Искра Октября, Рыбинский муниципальный район</t>
  </si>
  <si>
    <t>Газификация п.Красный Волгарь, Ярославский муниципальный район</t>
  </si>
  <si>
    <t>Газоснабжение д.Дымокурцы-Кобыляево, Ярославский муниципальный район</t>
  </si>
  <si>
    <t>Мероприятия по обеспечению противопожарной защиты сельского населения</t>
  </si>
  <si>
    <t>Приложение 15</t>
  </si>
  <si>
    <t>Изменение</t>
  </si>
  <si>
    <t>План</t>
  </si>
  <si>
    <t>Проект</t>
  </si>
  <si>
    <t>финансируемых за счет средств федерального бюджета и государственных корпораций на 2009 год                       ( в тыс. руб.)</t>
  </si>
  <si>
    <t>Изменения в Перечне строек и объектов,</t>
  </si>
  <si>
    <r>
      <t>Строительство и реконструкция сетей водоснабжения в сельской местности</t>
    </r>
    <r>
      <rPr>
        <b/>
        <i/>
        <sz val="14"/>
        <rFont val="Times New Roman Cyr"/>
        <family val="0"/>
      </rPr>
      <t xml:space="preserve">, </t>
    </r>
    <r>
      <rPr>
        <i/>
        <sz val="14"/>
        <rFont val="Times New Roman Cyr"/>
        <family val="0"/>
      </rPr>
      <t>в том числе:</t>
    </r>
  </si>
  <si>
    <t>Изменение в %</t>
  </si>
  <si>
    <t>вклад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</si>
</sst>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.0_р_._-;\-* #,##0.0_р_._-;_-* &quot;-&quot;??_р_._-;_-@_-"/>
    <numFmt numFmtId="165" formatCode="_-* #,##0_р_._-;\-* #,##0_р_._-;_-* &quot;-&quot;??_р_._-;_-@_-"/>
    <numFmt numFmtId="166" formatCode="#,##0_р_."/>
  </numFmts>
  <fonts count="57">
    <font>
      <sz val="10"/>
      <name val="Arial Cyr"/>
      <family val="0"/>
    </font>
    <font>
      <sz val="14"/>
      <name val="Times New Roman"/>
      <family val="1"/>
    </font>
    <font>
      <b/>
      <sz val="14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sz val="10"/>
      <name val="Arial"/>
      <family val="2"/>
    </font>
    <font>
      <sz val="14"/>
      <name val="Times New Roman Cyr"/>
      <family val="1"/>
    </font>
    <font>
      <b/>
      <sz val="14"/>
      <name val="Times New Roman Cyr"/>
      <family val="0"/>
    </font>
    <font>
      <sz val="14"/>
      <name val="Arial Cyr"/>
      <family val="0"/>
    </font>
    <font>
      <b/>
      <sz val="14"/>
      <color indexed="8"/>
      <name val="Times New Roman"/>
      <family val="1"/>
    </font>
    <font>
      <b/>
      <sz val="14"/>
      <color indexed="8"/>
      <name val="Times New Roman Cyr"/>
      <family val="1"/>
    </font>
    <font>
      <b/>
      <i/>
      <sz val="14"/>
      <color indexed="8"/>
      <name val="Times New Roman"/>
      <family val="1"/>
    </font>
    <font>
      <b/>
      <i/>
      <sz val="14"/>
      <name val="Times New Roman"/>
      <family val="1"/>
    </font>
    <font>
      <b/>
      <sz val="14"/>
      <name val="Arial Cyr"/>
      <family val="0"/>
    </font>
    <font>
      <b/>
      <i/>
      <sz val="14"/>
      <color indexed="8"/>
      <name val="Times New Roman CYR"/>
      <family val="1"/>
    </font>
    <font>
      <i/>
      <sz val="14"/>
      <name val="Arial Cyr"/>
      <family val="0"/>
    </font>
    <font>
      <i/>
      <sz val="14"/>
      <name val="Times New Roman CYR"/>
      <family val="1"/>
    </font>
    <font>
      <b/>
      <i/>
      <sz val="14"/>
      <name val="Times New Roman Cyr"/>
      <family val="0"/>
    </font>
    <font>
      <sz val="14"/>
      <color indexed="8"/>
      <name val="Times New Roman CYR"/>
      <family val="0"/>
    </font>
    <font>
      <i/>
      <sz val="14"/>
      <name val="Times New Roman"/>
      <family val="1"/>
    </font>
    <font>
      <i/>
      <sz val="14"/>
      <name val="Times New Roman Cyr"/>
      <family val="0"/>
    </font>
    <font>
      <i/>
      <sz val="14"/>
      <color indexed="10"/>
      <name val="Times New Roman Cyr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7" borderId="2" applyNumberFormat="0" applyAlignment="0" applyProtection="0"/>
    <xf numFmtId="0" fontId="44" fillId="27" borderId="1" applyNumberFormat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28" borderId="7" applyNumberFormat="0" applyAlignment="0" applyProtection="0"/>
    <xf numFmtId="0" fontId="50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0" fillId="0" borderId="0">
      <alignment/>
      <protection/>
    </xf>
    <xf numFmtId="0" fontId="6" fillId="0" borderId="0">
      <alignment/>
      <protection/>
    </xf>
    <xf numFmtId="0" fontId="5" fillId="0" borderId="0">
      <alignment/>
      <protection/>
    </xf>
    <xf numFmtId="0" fontId="4" fillId="0" borderId="0" applyNumberFormat="0" applyFill="0" applyBorder="0" applyAlignment="0" applyProtection="0"/>
    <xf numFmtId="0" fontId="52" fillId="30" borderId="0" applyNumberFormat="0" applyBorder="0" applyAlignment="0" applyProtection="0"/>
    <xf numFmtId="0" fontId="5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6" fillId="32" borderId="0" applyNumberFormat="0" applyBorder="0" applyAlignment="0" applyProtection="0"/>
  </cellStyleXfs>
  <cellXfs count="80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8" fillId="0" borderId="10" xfId="0" applyFont="1" applyBorder="1" applyAlignment="1">
      <alignment horizontal="center" vertical="top"/>
    </xf>
    <xf numFmtId="0" fontId="8" fillId="0" borderId="10" xfId="0" applyFont="1" applyBorder="1" applyAlignment="1">
      <alignment horizontal="center" vertical="top" wrapText="1"/>
    </xf>
    <xf numFmtId="3" fontId="8" fillId="0" borderId="10" xfId="0" applyNumberFormat="1" applyFont="1" applyBorder="1" applyAlignment="1">
      <alignment horizontal="center" vertical="top" wrapText="1"/>
    </xf>
    <xf numFmtId="0" fontId="9" fillId="0" borderId="0" xfId="0" applyFont="1" applyAlignment="1">
      <alignment/>
    </xf>
    <xf numFmtId="165" fontId="10" fillId="0" borderId="10" xfId="63" applyNumberFormat="1" applyFont="1" applyBorder="1" applyAlignment="1">
      <alignment horizontal="right" wrapText="1"/>
    </xf>
    <xf numFmtId="166" fontId="2" fillId="0" borderId="10" xfId="55" applyNumberFormat="1" applyFont="1" applyFill="1" applyBorder="1" applyAlignment="1">
      <alignment horizontal="right" wrapText="1"/>
      <protection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left" vertical="top" wrapText="1"/>
    </xf>
    <xf numFmtId="0" fontId="11" fillId="0" borderId="10" xfId="0" applyFont="1" applyBorder="1" applyAlignment="1">
      <alignment horizontal="center" vertical="top"/>
    </xf>
    <xf numFmtId="0" fontId="12" fillId="0" borderId="10" xfId="0" applyFont="1" applyFill="1" applyBorder="1" applyAlignment="1">
      <alignment vertical="top" wrapText="1"/>
    </xf>
    <xf numFmtId="165" fontId="12" fillId="0" borderId="10" xfId="63" applyNumberFormat="1" applyFont="1" applyBorder="1" applyAlignment="1">
      <alignment horizontal="right" wrapText="1"/>
    </xf>
    <xf numFmtId="166" fontId="13" fillId="0" borderId="10" xfId="55" applyNumberFormat="1" applyFont="1" applyFill="1" applyBorder="1" applyAlignment="1">
      <alignment horizontal="right" wrapText="1"/>
      <protection/>
    </xf>
    <xf numFmtId="0" fontId="11" fillId="0" borderId="10" xfId="0" applyFont="1" applyFill="1" applyBorder="1" applyAlignment="1">
      <alignment horizontal="center" vertical="top"/>
    </xf>
    <xf numFmtId="49" fontId="1" fillId="0" borderId="10" xfId="53" applyNumberFormat="1" applyFont="1" applyFill="1" applyBorder="1" applyAlignment="1">
      <alignment vertical="center" wrapText="1"/>
      <protection/>
    </xf>
    <xf numFmtId="166" fontId="1" fillId="0" borderId="10" xfId="55" applyNumberFormat="1" applyFont="1" applyFill="1" applyBorder="1" applyAlignment="1">
      <alignment horizontal="right" wrapText="1"/>
      <protection/>
    </xf>
    <xf numFmtId="49" fontId="13" fillId="0" borderId="10" xfId="53" applyNumberFormat="1" applyFont="1" applyFill="1" applyBorder="1" applyAlignment="1">
      <alignment vertical="center" wrapText="1"/>
      <protection/>
    </xf>
    <xf numFmtId="0" fontId="14" fillId="0" borderId="10" xfId="0" applyFont="1" applyBorder="1" applyAlignment="1">
      <alignment/>
    </xf>
    <xf numFmtId="49" fontId="7" fillId="0" borderId="10" xfId="53" applyNumberFormat="1" applyFont="1" applyFill="1" applyBorder="1" applyAlignment="1">
      <alignment vertical="center" wrapText="1"/>
      <protection/>
    </xf>
    <xf numFmtId="0" fontId="9" fillId="0" borderId="10" xfId="0" applyFont="1" applyBorder="1" applyAlignment="1">
      <alignment/>
    </xf>
    <xf numFmtId="49" fontId="7" fillId="0" borderId="10" xfId="0" applyNumberFormat="1" applyFont="1" applyFill="1" applyBorder="1" applyAlignment="1">
      <alignment horizontal="left" vertical="top" wrapText="1"/>
    </xf>
    <xf numFmtId="0" fontId="8" fillId="0" borderId="10" xfId="0" applyFont="1" applyFill="1" applyBorder="1" applyAlignment="1">
      <alignment horizontal="center" vertical="top"/>
    </xf>
    <xf numFmtId="0" fontId="13" fillId="0" borderId="11" xfId="0" applyFont="1" applyFill="1" applyBorder="1" applyAlignment="1">
      <alignment horizontal="left" vertical="top" wrapText="1"/>
    </xf>
    <xf numFmtId="0" fontId="1" fillId="0" borderId="11" xfId="0" applyFont="1" applyFill="1" applyBorder="1" applyAlignment="1">
      <alignment horizontal="left" vertical="top" wrapText="1"/>
    </xf>
    <xf numFmtId="0" fontId="13" fillId="0" borderId="10" xfId="54" applyFont="1" applyFill="1" applyBorder="1" applyAlignment="1">
      <alignment wrapText="1"/>
      <protection/>
    </xf>
    <xf numFmtId="0" fontId="11" fillId="0" borderId="10" xfId="0" applyFont="1" applyFill="1" applyBorder="1" applyAlignment="1">
      <alignment vertical="top" wrapText="1"/>
    </xf>
    <xf numFmtId="165" fontId="10" fillId="0" borderId="10" xfId="63" applyNumberFormat="1" applyFont="1" applyFill="1" applyBorder="1" applyAlignment="1">
      <alignment horizontal="right" wrapText="1"/>
    </xf>
    <xf numFmtId="165" fontId="12" fillId="0" borderId="10" xfId="63" applyNumberFormat="1" applyFont="1" applyFill="1" applyBorder="1" applyAlignment="1">
      <alignment horizontal="right" wrapText="1"/>
    </xf>
    <xf numFmtId="0" fontId="15" fillId="0" borderId="10" xfId="0" applyFont="1" applyFill="1" applyBorder="1" applyAlignment="1">
      <alignment vertical="top"/>
    </xf>
    <xf numFmtId="0" fontId="16" fillId="0" borderId="10" xfId="0" applyFont="1" applyBorder="1" applyAlignment="1">
      <alignment/>
    </xf>
    <xf numFmtId="0" fontId="16" fillId="0" borderId="0" xfId="0" applyFont="1" applyAlignment="1">
      <alignment/>
    </xf>
    <xf numFmtId="0" fontId="17" fillId="0" borderId="10" xfId="0" applyFont="1" applyFill="1" applyBorder="1" applyAlignment="1">
      <alignment horizontal="center" vertical="top"/>
    </xf>
    <xf numFmtId="0" fontId="1" fillId="0" borderId="10" xfId="54" applyFont="1" applyFill="1" applyBorder="1" applyAlignment="1">
      <alignment wrapText="1"/>
      <protection/>
    </xf>
    <xf numFmtId="0" fontId="14" fillId="0" borderId="0" xfId="0" applyFont="1" applyAlignment="1">
      <alignment/>
    </xf>
    <xf numFmtId="49" fontId="18" fillId="0" borderId="10" xfId="0" applyNumberFormat="1" applyFont="1" applyFill="1" applyBorder="1" applyAlignment="1">
      <alignment horizontal="left" vertical="top" wrapText="1"/>
    </xf>
    <xf numFmtId="0" fontId="17" fillId="0" borderId="10" xfId="0" applyFont="1" applyFill="1" applyBorder="1" applyAlignment="1">
      <alignment vertical="top"/>
    </xf>
    <xf numFmtId="0" fontId="11" fillId="0" borderId="12" xfId="0" applyFont="1" applyFill="1" applyBorder="1" applyAlignment="1">
      <alignment horizontal="center" vertical="center" wrapText="1"/>
    </xf>
    <xf numFmtId="165" fontId="11" fillId="0" borderId="10" xfId="0" applyNumberFormat="1" applyFont="1" applyFill="1" applyBorder="1" applyAlignment="1">
      <alignment horizontal="right" wrapText="1"/>
    </xf>
    <xf numFmtId="165" fontId="8" fillId="0" borderId="10" xfId="63" applyNumberFormat="1" applyFont="1" applyFill="1" applyBorder="1" applyAlignment="1">
      <alignment horizontal="right" wrapText="1"/>
    </xf>
    <xf numFmtId="165" fontId="18" fillId="0" borderId="10" xfId="63" applyNumberFormat="1" applyFont="1" applyFill="1" applyBorder="1" applyAlignment="1">
      <alignment horizontal="right" wrapText="1"/>
    </xf>
    <xf numFmtId="0" fontId="19" fillId="0" borderId="10" xfId="0" applyFont="1" applyFill="1" applyBorder="1" applyAlignment="1">
      <alignment vertical="top" wrapText="1"/>
    </xf>
    <xf numFmtId="165" fontId="7" fillId="0" borderId="10" xfId="63" applyNumberFormat="1" applyFont="1" applyFill="1" applyBorder="1" applyAlignment="1">
      <alignment horizontal="right" wrapText="1"/>
    </xf>
    <xf numFmtId="0" fontId="2" fillId="0" borderId="10" xfId="0" applyFont="1" applyFill="1" applyBorder="1" applyAlignment="1">
      <alignment horizontal="center" vertical="justify"/>
    </xf>
    <xf numFmtId="0" fontId="2" fillId="0" borderId="10" xfId="0" applyFont="1" applyFill="1" applyBorder="1" applyAlignment="1">
      <alignment horizontal="center"/>
    </xf>
    <xf numFmtId="165" fontId="1" fillId="0" borderId="10" xfId="63" applyNumberFormat="1" applyFont="1" applyFill="1" applyBorder="1" applyAlignment="1">
      <alignment horizontal="right" wrapText="1"/>
    </xf>
    <xf numFmtId="165" fontId="13" fillId="0" borderId="10" xfId="63" applyNumberFormat="1" applyFont="1" applyFill="1" applyBorder="1" applyAlignment="1">
      <alignment horizontal="right" wrapText="1"/>
    </xf>
    <xf numFmtId="165" fontId="20" fillId="0" borderId="10" xfId="63" applyNumberFormat="1" applyFont="1" applyFill="1" applyBorder="1" applyAlignment="1">
      <alignment horizontal="right" wrapText="1"/>
    </xf>
    <xf numFmtId="0" fontId="13" fillId="0" borderId="10" xfId="0" applyFont="1" applyFill="1" applyBorder="1" applyAlignment="1">
      <alignment wrapText="1"/>
    </xf>
    <xf numFmtId="0" fontId="1" fillId="0" borderId="10" xfId="0" applyFont="1" applyFill="1" applyBorder="1" applyAlignment="1">
      <alignment wrapText="1"/>
    </xf>
    <xf numFmtId="49" fontId="1" fillId="0" borderId="13" xfId="0" applyNumberFormat="1" applyFont="1" applyFill="1" applyBorder="1" applyAlignment="1">
      <alignment vertical="top" wrapText="1"/>
    </xf>
    <xf numFmtId="0" fontId="18" fillId="0" borderId="10" xfId="0" applyFont="1" applyFill="1" applyBorder="1" applyAlignment="1">
      <alignment horizontal="left" wrapText="1"/>
    </xf>
    <xf numFmtId="49" fontId="21" fillId="0" borderId="14" xfId="0" applyNumberFormat="1" applyFont="1" applyFill="1" applyBorder="1" applyAlignment="1">
      <alignment horizontal="left" vertical="top" wrapText="1"/>
    </xf>
    <xf numFmtId="0" fontId="1" fillId="0" borderId="10" xfId="55" applyFont="1" applyFill="1" applyBorder="1" applyAlignment="1">
      <alignment horizontal="left" vertical="top" wrapText="1"/>
      <protection/>
    </xf>
    <xf numFmtId="0" fontId="21" fillId="0" borderId="10" xfId="0" applyFont="1" applyFill="1" applyBorder="1" applyAlignment="1">
      <alignment horizontal="left" wrapText="1"/>
    </xf>
    <xf numFmtId="165" fontId="18" fillId="0" borderId="10" xfId="63" applyNumberFormat="1" applyFont="1" applyFill="1" applyBorder="1" applyAlignment="1">
      <alignment horizontal="right" wrapText="1"/>
    </xf>
    <xf numFmtId="165" fontId="21" fillId="0" borderId="10" xfId="63" applyNumberFormat="1" applyFont="1" applyFill="1" applyBorder="1" applyAlignment="1">
      <alignment horizontal="right" wrapText="1"/>
    </xf>
    <xf numFmtId="0" fontId="2" fillId="0" borderId="10" xfId="54" applyFont="1" applyFill="1" applyBorder="1" applyAlignment="1">
      <alignment horizontal="center" vertical="justify" wrapText="1"/>
      <protection/>
    </xf>
    <xf numFmtId="0" fontId="22" fillId="0" borderId="10" xfId="0" applyFont="1" applyFill="1" applyBorder="1" applyAlignment="1">
      <alignment vertical="top"/>
    </xf>
    <xf numFmtId="0" fontId="2" fillId="0" borderId="10" xfId="0" applyFont="1" applyFill="1" applyBorder="1" applyAlignment="1">
      <alignment/>
    </xf>
    <xf numFmtId="165" fontId="2" fillId="0" borderId="10" xfId="63" applyNumberFormat="1" applyFont="1" applyFill="1" applyBorder="1" applyAlignment="1">
      <alignment horizontal="right" wrapText="1"/>
    </xf>
    <xf numFmtId="0" fontId="10" fillId="0" borderId="10" xfId="0" applyFont="1" applyBorder="1" applyAlignment="1">
      <alignment horizontal="center" vertical="center" wrapText="1"/>
    </xf>
    <xf numFmtId="0" fontId="1" fillId="0" borderId="0" xfId="0" applyFont="1" applyFill="1" applyAlignment="1">
      <alignment horizontal="right"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 wrapText="1"/>
    </xf>
    <xf numFmtId="9" fontId="10" fillId="0" borderId="10" xfId="60" applyFont="1" applyBorder="1" applyAlignment="1">
      <alignment horizontal="right" wrapText="1"/>
    </xf>
    <xf numFmtId="9" fontId="12" fillId="0" borderId="10" xfId="60" applyFont="1" applyBorder="1" applyAlignment="1">
      <alignment horizontal="right" wrapText="1"/>
    </xf>
    <xf numFmtId="9" fontId="1" fillId="0" borderId="10" xfId="60" applyFont="1" applyFill="1" applyBorder="1" applyAlignment="1">
      <alignment horizontal="right" wrapText="1"/>
    </xf>
    <xf numFmtId="9" fontId="13" fillId="0" borderId="10" xfId="60" applyFont="1" applyFill="1" applyBorder="1" applyAlignment="1">
      <alignment horizontal="right" wrapText="1"/>
    </xf>
    <xf numFmtId="9" fontId="10" fillId="0" borderId="10" xfId="60" applyFont="1" applyFill="1" applyBorder="1" applyAlignment="1">
      <alignment horizontal="right" wrapText="1"/>
    </xf>
    <xf numFmtId="9" fontId="12" fillId="0" borderId="10" xfId="60" applyFont="1" applyFill="1" applyBorder="1" applyAlignment="1">
      <alignment horizontal="right" wrapText="1"/>
    </xf>
    <xf numFmtId="9" fontId="2" fillId="0" borderId="10" xfId="60" applyFont="1" applyFill="1" applyBorder="1" applyAlignment="1">
      <alignment horizontal="right" wrapText="1"/>
    </xf>
    <xf numFmtId="9" fontId="11" fillId="0" borderId="10" xfId="60" applyFont="1" applyFill="1" applyBorder="1" applyAlignment="1">
      <alignment horizontal="right" wrapText="1"/>
    </xf>
    <xf numFmtId="9" fontId="8" fillId="0" borderId="10" xfId="60" applyFont="1" applyFill="1" applyBorder="1" applyAlignment="1">
      <alignment horizontal="right" wrapText="1"/>
    </xf>
    <xf numFmtId="9" fontId="7" fillId="0" borderId="10" xfId="60" applyFont="1" applyFill="1" applyBorder="1" applyAlignment="1">
      <alignment horizontal="right" wrapText="1"/>
    </xf>
    <xf numFmtId="9" fontId="18" fillId="0" borderId="10" xfId="60" applyFont="1" applyFill="1" applyBorder="1" applyAlignment="1">
      <alignment horizontal="right" wrapText="1"/>
    </xf>
    <xf numFmtId="9" fontId="20" fillId="0" borderId="10" xfId="60" applyFont="1" applyFill="1" applyBorder="1" applyAlignment="1">
      <alignment horizontal="right" wrapText="1"/>
    </xf>
    <xf numFmtId="9" fontId="18" fillId="0" borderId="10" xfId="60" applyFont="1" applyFill="1" applyBorder="1" applyAlignment="1">
      <alignment horizontal="right" wrapText="1"/>
    </xf>
    <xf numFmtId="9" fontId="21" fillId="0" borderId="10" xfId="60" applyFont="1" applyFill="1" applyBorder="1" applyAlignment="1">
      <alignment horizontal="right" wrapText="1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АИП 2009-2012  24-08-2008" xfId="53"/>
    <cellStyle name="Обычный_АИП2009-2011 30.9" xfId="54"/>
    <cellStyle name="Обычный_Проект АИП 2009-2012 (Софинанс)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72"/>
  <sheetViews>
    <sheetView tabSelected="1" view="pageBreakPreview" zoomScaleSheetLayoutView="100" zoomScalePageLayoutView="0" workbookViewId="0" topLeftCell="A49">
      <selection activeCell="B52" sqref="B52"/>
    </sheetView>
  </sheetViews>
  <sheetFormatPr defaultColWidth="9.00390625" defaultRowHeight="12.75"/>
  <cols>
    <col min="1" max="1" width="4.625" style="1" customWidth="1"/>
    <col min="2" max="2" width="76.875" style="1" customWidth="1"/>
    <col min="3" max="3" width="13.375" style="6" hidden="1" customWidth="1"/>
    <col min="4" max="4" width="13.625" style="6" hidden="1" customWidth="1"/>
    <col min="5" max="6" width="13.375" style="6" hidden="1" customWidth="1"/>
    <col min="7" max="7" width="16.00390625" style="6" customWidth="1"/>
    <col min="8" max="9" width="13.375" style="6" hidden="1" customWidth="1"/>
    <col min="10" max="10" width="16.25390625" style="6" customWidth="1"/>
    <col min="11" max="13" width="16.125" style="6" customWidth="1"/>
    <col min="14" max="16384" width="9.125" style="6" customWidth="1"/>
  </cols>
  <sheetData>
    <row r="1" spans="2:10" ht="18.75" hidden="1">
      <c r="B1" s="63" t="s">
        <v>74</v>
      </c>
      <c r="C1" s="63"/>
      <c r="D1" s="63"/>
      <c r="E1" s="63"/>
      <c r="F1" s="63"/>
      <c r="G1" s="63"/>
      <c r="H1" s="63"/>
      <c r="I1" s="63"/>
      <c r="J1" s="63"/>
    </row>
    <row r="2" spans="2:10" ht="18.75" hidden="1">
      <c r="B2" s="63" t="s">
        <v>8</v>
      </c>
      <c r="C2" s="63"/>
      <c r="D2" s="63"/>
      <c r="E2" s="63"/>
      <c r="F2" s="63"/>
      <c r="G2" s="63"/>
      <c r="H2" s="63"/>
      <c r="I2" s="63"/>
      <c r="J2" s="63"/>
    </row>
    <row r="3" spans="2:10" ht="18.75" hidden="1">
      <c r="B3" s="63" t="s">
        <v>7</v>
      </c>
      <c r="C3" s="63"/>
      <c r="D3" s="63"/>
      <c r="E3" s="63"/>
      <c r="F3" s="63"/>
      <c r="G3" s="63"/>
      <c r="H3" s="63"/>
      <c r="I3" s="63"/>
      <c r="J3" s="63"/>
    </row>
    <row r="4" spans="3:13" ht="43.5" customHeight="1" hidden="1">
      <c r="C4" s="2"/>
      <c r="D4" s="2"/>
      <c r="E4" s="2"/>
      <c r="F4" s="2"/>
      <c r="G4" s="2"/>
      <c r="I4" s="2"/>
      <c r="J4" s="2"/>
      <c r="K4" s="2"/>
      <c r="L4" s="2"/>
      <c r="M4" s="2"/>
    </row>
    <row r="5" spans="1:11" ht="22.5" customHeight="1">
      <c r="A5" s="64" t="s">
        <v>79</v>
      </c>
      <c r="B5" s="64"/>
      <c r="C5" s="64"/>
      <c r="D5" s="64"/>
      <c r="E5" s="64"/>
      <c r="F5" s="64"/>
      <c r="G5" s="64"/>
      <c r="H5" s="64"/>
      <c r="I5" s="64"/>
      <c r="J5" s="64"/>
      <c r="K5" s="64"/>
    </row>
    <row r="6" spans="1:11" ht="39.75" customHeight="1">
      <c r="A6" s="65" t="s">
        <v>78</v>
      </c>
      <c r="B6" s="65"/>
      <c r="C6" s="65"/>
      <c r="D6" s="65"/>
      <c r="E6" s="65"/>
      <c r="F6" s="65"/>
      <c r="G6" s="65"/>
      <c r="H6" s="65"/>
      <c r="I6" s="65"/>
      <c r="J6" s="65"/>
      <c r="K6" s="65"/>
    </row>
    <row r="7" ht="11.25" customHeight="1"/>
    <row r="8" spans="1:13" ht="42" customHeight="1">
      <c r="A8" s="3" t="s">
        <v>0</v>
      </c>
      <c r="B8" s="4" t="s">
        <v>1</v>
      </c>
      <c r="C8" s="5" t="s">
        <v>20</v>
      </c>
      <c r="D8" s="5" t="s">
        <v>30</v>
      </c>
      <c r="E8" s="5" t="s">
        <v>20</v>
      </c>
      <c r="F8" s="5" t="s">
        <v>39</v>
      </c>
      <c r="G8" s="5" t="s">
        <v>76</v>
      </c>
      <c r="H8" s="5" t="s">
        <v>34</v>
      </c>
      <c r="I8" s="5" t="s">
        <v>58</v>
      </c>
      <c r="J8" s="5" t="s">
        <v>77</v>
      </c>
      <c r="K8" s="5" t="s">
        <v>75</v>
      </c>
      <c r="L8" s="5" t="s">
        <v>81</v>
      </c>
      <c r="M8" s="5" t="s">
        <v>82</v>
      </c>
    </row>
    <row r="9" spans="1:13" ht="66" customHeight="1">
      <c r="A9" s="62" t="s">
        <v>6</v>
      </c>
      <c r="B9" s="62"/>
      <c r="C9" s="7">
        <f>C10+C30</f>
        <v>5331078</v>
      </c>
      <c r="D9" s="8">
        <f>D10+D30</f>
        <v>291144</v>
      </c>
      <c r="E9" s="7">
        <f>C9+D9</f>
        <v>5622222</v>
      </c>
      <c r="F9" s="7">
        <f>F10+F30</f>
        <v>-620316</v>
      </c>
      <c r="G9" s="7">
        <f>E9+F9</f>
        <v>5001906</v>
      </c>
      <c r="H9" s="7">
        <f>H10+H30</f>
        <v>2950000</v>
      </c>
      <c r="I9" s="8">
        <f>I10+I30</f>
        <v>-486300</v>
      </c>
      <c r="J9" s="7">
        <f>G9+I9</f>
        <v>4515606</v>
      </c>
      <c r="K9" s="7">
        <f>J9-G9</f>
        <v>-486300</v>
      </c>
      <c r="L9" s="66">
        <f>K9/G9</f>
        <v>-0.09722293861579966</v>
      </c>
      <c r="M9" s="66">
        <f>K9/$K$72</f>
        <v>-61.0929648241206</v>
      </c>
    </row>
    <row r="10" spans="1:13" ht="18" customHeight="1">
      <c r="A10" s="9" t="s">
        <v>2</v>
      </c>
      <c r="B10" s="10" t="s">
        <v>3</v>
      </c>
      <c r="C10" s="7">
        <f>C11+C23+C25+C14</f>
        <v>3972495</v>
      </c>
      <c r="D10" s="7">
        <f>D11+D23+D25+D14</f>
        <v>742027</v>
      </c>
      <c r="E10" s="7">
        <f>C10+D10</f>
        <v>4714522</v>
      </c>
      <c r="F10" s="7">
        <f>F11+F23+F25+F14+F26</f>
        <v>-535236</v>
      </c>
      <c r="G10" s="7">
        <f>E10+F10</f>
        <v>4179286</v>
      </c>
      <c r="H10" s="7">
        <f>H11+H23+H25+H14</f>
        <v>2260000</v>
      </c>
      <c r="I10" s="8">
        <f>I11+I23+I25+I14+I28</f>
        <v>-486300</v>
      </c>
      <c r="J10" s="7">
        <f aca="true" t="shared" si="0" ref="J10:J72">G10+I10</f>
        <v>3692986</v>
      </c>
      <c r="K10" s="7">
        <f aca="true" t="shared" si="1" ref="K10:K72">J10-G10</f>
        <v>-486300</v>
      </c>
      <c r="L10" s="66">
        <f aca="true" t="shared" si="2" ref="L10:L72">K10/G10</f>
        <v>-0.11635958869529389</v>
      </c>
      <c r="M10" s="66">
        <f aca="true" t="shared" si="3" ref="M10:M72">K10/$K$72</f>
        <v>-61.0929648241206</v>
      </c>
    </row>
    <row r="11" spans="1:13" ht="61.5" customHeight="1">
      <c r="A11" s="11" t="s">
        <v>4</v>
      </c>
      <c r="B11" s="12" t="s">
        <v>38</v>
      </c>
      <c r="C11" s="13">
        <f>SUM(C12:C13)</f>
        <v>3299920</v>
      </c>
      <c r="D11" s="13">
        <f>SUM(D12:D13)</f>
        <v>320</v>
      </c>
      <c r="E11" s="13">
        <f>C11+D11</f>
        <v>3300240</v>
      </c>
      <c r="F11" s="13">
        <f>SUM(F12:F13)</f>
        <v>-495301</v>
      </c>
      <c r="G11" s="13">
        <f>E11+F11</f>
        <v>2804939</v>
      </c>
      <c r="H11" s="13">
        <f>SUM(H12:H13)</f>
        <v>2260000</v>
      </c>
      <c r="I11" s="14">
        <f>SUM(I12:I13)</f>
        <v>-503200</v>
      </c>
      <c r="J11" s="13">
        <f t="shared" si="0"/>
        <v>2301739</v>
      </c>
      <c r="K11" s="13">
        <f t="shared" si="1"/>
        <v>-503200</v>
      </c>
      <c r="L11" s="67">
        <f t="shared" si="2"/>
        <v>-0.1793978407373565</v>
      </c>
      <c r="M11" s="67">
        <f t="shared" si="3"/>
        <v>-63.21608040201005</v>
      </c>
    </row>
    <row r="12" spans="1:13" ht="37.5" hidden="1">
      <c r="A12" s="15"/>
      <c r="B12" s="16" t="s">
        <v>13</v>
      </c>
      <c r="C12" s="17">
        <f>2369400+338520</f>
        <v>2707920</v>
      </c>
      <c r="D12" s="17">
        <v>8</v>
      </c>
      <c r="E12" s="17">
        <f>C12+D12</f>
        <v>2707928</v>
      </c>
      <c r="F12" s="17">
        <v>-406189</v>
      </c>
      <c r="G12" s="17">
        <f>E12+F12</f>
        <v>2301739</v>
      </c>
      <c r="H12" s="17">
        <v>1520000</v>
      </c>
      <c r="I12" s="17"/>
      <c r="J12" s="17">
        <f t="shared" si="0"/>
        <v>2301739</v>
      </c>
      <c r="K12" s="17">
        <f t="shared" si="1"/>
        <v>0</v>
      </c>
      <c r="L12" s="68">
        <f t="shared" si="2"/>
        <v>0</v>
      </c>
      <c r="M12" s="68">
        <f t="shared" si="3"/>
        <v>0</v>
      </c>
    </row>
    <row r="13" spans="1:13" ht="43.5" customHeight="1">
      <c r="A13" s="15"/>
      <c r="B13" s="16" t="s">
        <v>18</v>
      </c>
      <c r="C13" s="17">
        <f>500000+92000</f>
        <v>592000</v>
      </c>
      <c r="D13" s="17">
        <v>312</v>
      </c>
      <c r="E13" s="17">
        <f>C13+D13</f>
        <v>592312</v>
      </c>
      <c r="F13" s="17">
        <v>-89112</v>
      </c>
      <c r="G13" s="17">
        <f>E13+F13</f>
        <v>503200</v>
      </c>
      <c r="H13" s="17">
        <v>740000</v>
      </c>
      <c r="I13" s="17">
        <v>-503200</v>
      </c>
      <c r="J13" s="17">
        <f t="shared" si="0"/>
        <v>0</v>
      </c>
      <c r="K13" s="17">
        <f t="shared" si="1"/>
        <v>-503200</v>
      </c>
      <c r="L13" s="68">
        <f t="shared" si="2"/>
        <v>-1</v>
      </c>
      <c r="M13" s="68">
        <f t="shared" si="3"/>
        <v>-63.21608040201005</v>
      </c>
    </row>
    <row r="14" spans="1:13" ht="43.5" customHeight="1" hidden="1">
      <c r="A14" s="15"/>
      <c r="B14" s="18" t="s">
        <v>14</v>
      </c>
      <c r="C14" s="14">
        <f>SUM(C15:C22)</f>
        <v>288000</v>
      </c>
      <c r="D14" s="14">
        <f>SUM(D15:D22)</f>
        <v>0</v>
      </c>
      <c r="E14" s="14">
        <f aca="true" t="shared" si="4" ref="E14:E25">C14+D14</f>
        <v>288000</v>
      </c>
      <c r="F14" s="14">
        <f>SUM(F15:F22)</f>
        <v>-42935</v>
      </c>
      <c r="G14" s="14">
        <f>SUM(G15:G22)</f>
        <v>245065</v>
      </c>
      <c r="H14" s="19"/>
      <c r="I14" s="14">
        <f>SUM(I15:I22)</f>
        <v>0</v>
      </c>
      <c r="J14" s="14">
        <f t="shared" si="0"/>
        <v>245065</v>
      </c>
      <c r="K14" s="14">
        <f t="shared" si="1"/>
        <v>0</v>
      </c>
      <c r="L14" s="69">
        <f t="shared" si="2"/>
        <v>0</v>
      </c>
      <c r="M14" s="69">
        <f t="shared" si="3"/>
        <v>0</v>
      </c>
    </row>
    <row r="15" spans="1:13" ht="37.5" hidden="1">
      <c r="A15" s="15"/>
      <c r="B15" s="20" t="s">
        <v>48</v>
      </c>
      <c r="C15" s="17">
        <v>23772</v>
      </c>
      <c r="D15" s="17"/>
      <c r="E15" s="17">
        <f t="shared" si="4"/>
        <v>23772</v>
      </c>
      <c r="F15" s="17">
        <v>-6655</v>
      </c>
      <c r="G15" s="17">
        <v>10350</v>
      </c>
      <c r="H15" s="21"/>
      <c r="I15" s="17"/>
      <c r="J15" s="17">
        <f t="shared" si="0"/>
        <v>10350</v>
      </c>
      <c r="K15" s="17">
        <f t="shared" si="1"/>
        <v>0</v>
      </c>
      <c r="L15" s="68">
        <f t="shared" si="2"/>
        <v>0</v>
      </c>
      <c r="M15" s="68">
        <f t="shared" si="3"/>
        <v>0</v>
      </c>
    </row>
    <row r="16" spans="1:13" ht="56.25" hidden="1">
      <c r="A16" s="15"/>
      <c r="B16" s="20" t="s">
        <v>49</v>
      </c>
      <c r="C16" s="17">
        <v>30342</v>
      </c>
      <c r="D16" s="17"/>
      <c r="E16" s="17">
        <f t="shared" si="4"/>
        <v>30342</v>
      </c>
      <c r="F16" s="17">
        <v>-9867</v>
      </c>
      <c r="G16" s="17">
        <v>15867</v>
      </c>
      <c r="H16" s="21"/>
      <c r="I16" s="17"/>
      <c r="J16" s="17">
        <f t="shared" si="0"/>
        <v>15867</v>
      </c>
      <c r="K16" s="17">
        <f t="shared" si="1"/>
        <v>0</v>
      </c>
      <c r="L16" s="68">
        <f t="shared" si="2"/>
        <v>0</v>
      </c>
      <c r="M16" s="68">
        <f t="shared" si="3"/>
        <v>0</v>
      </c>
    </row>
    <row r="17" spans="1:13" ht="43.5" customHeight="1" hidden="1">
      <c r="A17" s="15"/>
      <c r="B17" s="20" t="s">
        <v>50</v>
      </c>
      <c r="C17" s="17">
        <v>31932</v>
      </c>
      <c r="D17" s="17"/>
      <c r="E17" s="17">
        <f t="shared" si="4"/>
        <v>31932</v>
      </c>
      <c r="F17" s="17">
        <v>9925</v>
      </c>
      <c r="G17" s="17">
        <v>41332</v>
      </c>
      <c r="H17" s="21"/>
      <c r="I17" s="17"/>
      <c r="J17" s="17">
        <f t="shared" si="0"/>
        <v>41332</v>
      </c>
      <c r="K17" s="17">
        <f t="shared" si="1"/>
        <v>0</v>
      </c>
      <c r="L17" s="68">
        <f t="shared" si="2"/>
        <v>0</v>
      </c>
      <c r="M17" s="68">
        <f t="shared" si="3"/>
        <v>0</v>
      </c>
    </row>
    <row r="18" spans="1:13" ht="37.5" hidden="1">
      <c r="A18" s="15"/>
      <c r="B18" s="20" t="s">
        <v>51</v>
      </c>
      <c r="C18" s="17">
        <v>83472</v>
      </c>
      <c r="D18" s="17"/>
      <c r="E18" s="17">
        <f t="shared" si="4"/>
        <v>83472</v>
      </c>
      <c r="F18" s="17">
        <v>-25840</v>
      </c>
      <c r="G18" s="17">
        <v>56193</v>
      </c>
      <c r="H18" s="21"/>
      <c r="I18" s="17"/>
      <c r="J18" s="17">
        <f t="shared" si="0"/>
        <v>56193</v>
      </c>
      <c r="K18" s="17">
        <f t="shared" si="1"/>
        <v>0</v>
      </c>
      <c r="L18" s="68">
        <f t="shared" si="2"/>
        <v>0</v>
      </c>
      <c r="M18" s="68">
        <f t="shared" si="3"/>
        <v>0</v>
      </c>
    </row>
    <row r="19" spans="1:13" ht="37.5" hidden="1">
      <c r="A19" s="15"/>
      <c r="B19" s="20" t="s">
        <v>52</v>
      </c>
      <c r="C19" s="17">
        <v>40768</v>
      </c>
      <c r="D19" s="17"/>
      <c r="E19" s="17">
        <f t="shared" si="4"/>
        <v>40768</v>
      </c>
      <c r="F19" s="17">
        <v>-9357</v>
      </c>
      <c r="G19" s="17">
        <v>50863</v>
      </c>
      <c r="H19" s="21"/>
      <c r="I19" s="17"/>
      <c r="J19" s="17">
        <f t="shared" si="0"/>
        <v>50863</v>
      </c>
      <c r="K19" s="17">
        <f t="shared" si="1"/>
        <v>0</v>
      </c>
      <c r="L19" s="68">
        <f t="shared" si="2"/>
        <v>0</v>
      </c>
      <c r="M19" s="68">
        <f t="shared" si="3"/>
        <v>0</v>
      </c>
    </row>
    <row r="20" spans="1:13" ht="37.5" hidden="1">
      <c r="A20" s="15"/>
      <c r="B20" s="20" t="s">
        <v>53</v>
      </c>
      <c r="C20" s="17">
        <v>49714</v>
      </c>
      <c r="D20" s="17"/>
      <c r="E20" s="17">
        <f t="shared" si="4"/>
        <v>49714</v>
      </c>
      <c r="F20" s="17">
        <v>2005</v>
      </c>
      <c r="G20" s="17">
        <v>23229</v>
      </c>
      <c r="H20" s="21"/>
      <c r="I20" s="17"/>
      <c r="J20" s="17">
        <f t="shared" si="0"/>
        <v>23229</v>
      </c>
      <c r="K20" s="17">
        <f t="shared" si="1"/>
        <v>0</v>
      </c>
      <c r="L20" s="68">
        <f t="shared" si="2"/>
        <v>0</v>
      </c>
      <c r="M20" s="68">
        <f t="shared" si="3"/>
        <v>0</v>
      </c>
    </row>
    <row r="21" spans="1:13" ht="37.5" hidden="1">
      <c r="A21" s="15"/>
      <c r="B21" s="20" t="s">
        <v>54</v>
      </c>
      <c r="C21" s="17"/>
      <c r="D21" s="17"/>
      <c r="E21" s="17"/>
      <c r="F21" s="17"/>
      <c r="G21" s="17">
        <v>32958</v>
      </c>
      <c r="H21" s="21"/>
      <c r="I21" s="17"/>
      <c r="J21" s="17">
        <f t="shared" si="0"/>
        <v>32958</v>
      </c>
      <c r="K21" s="17">
        <f t="shared" si="1"/>
        <v>0</v>
      </c>
      <c r="L21" s="68">
        <f t="shared" si="2"/>
        <v>0</v>
      </c>
      <c r="M21" s="68">
        <f t="shared" si="3"/>
        <v>0</v>
      </c>
    </row>
    <row r="22" spans="1:13" ht="37.5" hidden="1">
      <c r="A22" s="15"/>
      <c r="B22" s="20" t="s">
        <v>55</v>
      </c>
      <c r="C22" s="17">
        <v>28000</v>
      </c>
      <c r="D22" s="17"/>
      <c r="E22" s="17">
        <f t="shared" si="4"/>
        <v>28000</v>
      </c>
      <c r="F22" s="17">
        <v>-3146</v>
      </c>
      <c r="G22" s="17">
        <v>14273</v>
      </c>
      <c r="H22" s="21"/>
      <c r="I22" s="17"/>
      <c r="J22" s="17">
        <f t="shared" si="0"/>
        <v>14273</v>
      </c>
      <c r="K22" s="17">
        <f t="shared" si="1"/>
        <v>0</v>
      </c>
      <c r="L22" s="68">
        <f t="shared" si="2"/>
        <v>0</v>
      </c>
      <c r="M22" s="68">
        <f t="shared" si="3"/>
        <v>0</v>
      </c>
    </row>
    <row r="23" spans="1:13" ht="43.5" customHeight="1" hidden="1">
      <c r="A23" s="15" t="s">
        <v>17</v>
      </c>
      <c r="B23" s="12" t="s">
        <v>43</v>
      </c>
      <c r="C23" s="17"/>
      <c r="D23" s="14">
        <f>D24</f>
        <v>680000</v>
      </c>
      <c r="E23" s="14">
        <f t="shared" si="4"/>
        <v>680000</v>
      </c>
      <c r="F23" s="14">
        <f>F24</f>
        <v>0</v>
      </c>
      <c r="G23" s="14">
        <f aca="true" t="shared" si="5" ref="G23:G33">E23+F23</f>
        <v>680000</v>
      </c>
      <c r="H23" s="21"/>
      <c r="I23" s="14">
        <f>I24</f>
        <v>0</v>
      </c>
      <c r="J23" s="14">
        <f t="shared" si="0"/>
        <v>680000</v>
      </c>
      <c r="K23" s="14">
        <f t="shared" si="1"/>
        <v>0</v>
      </c>
      <c r="L23" s="69">
        <f t="shared" si="2"/>
        <v>0</v>
      </c>
      <c r="M23" s="69">
        <f t="shared" si="3"/>
        <v>0</v>
      </c>
    </row>
    <row r="24" spans="1:13" ht="43.5" customHeight="1" hidden="1">
      <c r="A24" s="15"/>
      <c r="B24" s="22" t="s">
        <v>44</v>
      </c>
      <c r="C24" s="17"/>
      <c r="D24" s="17">
        <f>680000</f>
        <v>680000</v>
      </c>
      <c r="E24" s="17">
        <f t="shared" si="4"/>
        <v>680000</v>
      </c>
      <c r="F24" s="17"/>
      <c r="G24" s="17">
        <f t="shared" si="5"/>
        <v>680000</v>
      </c>
      <c r="H24" s="21"/>
      <c r="I24" s="17"/>
      <c r="J24" s="17">
        <f t="shared" si="0"/>
        <v>680000</v>
      </c>
      <c r="K24" s="17">
        <f t="shared" si="1"/>
        <v>0</v>
      </c>
      <c r="L24" s="68">
        <f t="shared" si="2"/>
        <v>0</v>
      </c>
      <c r="M24" s="68">
        <f t="shared" si="3"/>
        <v>0</v>
      </c>
    </row>
    <row r="25" spans="1:13" ht="43.5" customHeight="1" hidden="1">
      <c r="A25" s="23" t="s">
        <v>22</v>
      </c>
      <c r="B25" s="24" t="s">
        <v>35</v>
      </c>
      <c r="C25" s="14">
        <v>384575</v>
      </c>
      <c r="D25" s="14">
        <v>61707</v>
      </c>
      <c r="E25" s="14">
        <f t="shared" si="4"/>
        <v>446282</v>
      </c>
      <c r="F25" s="14"/>
      <c r="G25" s="14">
        <f t="shared" si="5"/>
        <v>446282</v>
      </c>
      <c r="H25" s="21"/>
      <c r="I25" s="14"/>
      <c r="J25" s="14">
        <f t="shared" si="0"/>
        <v>446282</v>
      </c>
      <c r="K25" s="14">
        <f t="shared" si="1"/>
        <v>0</v>
      </c>
      <c r="L25" s="69">
        <f t="shared" si="2"/>
        <v>0</v>
      </c>
      <c r="M25" s="69">
        <f t="shared" si="3"/>
        <v>0</v>
      </c>
    </row>
    <row r="26" spans="1:13" ht="43.5" customHeight="1" hidden="1">
      <c r="A26" s="23" t="s">
        <v>23</v>
      </c>
      <c r="B26" s="24" t="s">
        <v>40</v>
      </c>
      <c r="C26" s="14"/>
      <c r="D26" s="14"/>
      <c r="E26" s="14"/>
      <c r="F26" s="14">
        <v>3000</v>
      </c>
      <c r="G26" s="14">
        <f t="shared" si="5"/>
        <v>3000</v>
      </c>
      <c r="H26" s="21"/>
      <c r="I26" s="14"/>
      <c r="J26" s="14">
        <f t="shared" si="0"/>
        <v>3000</v>
      </c>
      <c r="K26" s="14">
        <f t="shared" si="1"/>
        <v>0</v>
      </c>
      <c r="L26" s="69">
        <f t="shared" si="2"/>
        <v>0</v>
      </c>
      <c r="M26" s="69">
        <f t="shared" si="3"/>
        <v>0</v>
      </c>
    </row>
    <row r="27" spans="1:13" ht="43.5" customHeight="1" hidden="1">
      <c r="A27" s="23"/>
      <c r="B27" s="25" t="s">
        <v>41</v>
      </c>
      <c r="C27" s="14"/>
      <c r="D27" s="14"/>
      <c r="E27" s="14"/>
      <c r="F27" s="17">
        <v>3000</v>
      </c>
      <c r="G27" s="17">
        <f t="shared" si="5"/>
        <v>3000</v>
      </c>
      <c r="H27" s="21"/>
      <c r="I27" s="17"/>
      <c r="J27" s="17">
        <f t="shared" si="0"/>
        <v>3000</v>
      </c>
      <c r="K27" s="17">
        <f t="shared" si="1"/>
        <v>0</v>
      </c>
      <c r="L27" s="68">
        <f t="shared" si="2"/>
        <v>0</v>
      </c>
      <c r="M27" s="68">
        <f t="shared" si="3"/>
        <v>0</v>
      </c>
    </row>
    <row r="28" spans="1:13" ht="55.5" customHeight="1">
      <c r="A28" s="23" t="s">
        <v>56</v>
      </c>
      <c r="B28" s="26" t="s">
        <v>24</v>
      </c>
      <c r="C28" s="14"/>
      <c r="D28" s="14"/>
      <c r="E28" s="14"/>
      <c r="F28" s="17"/>
      <c r="G28" s="17"/>
      <c r="H28" s="21"/>
      <c r="I28" s="14">
        <f>I29</f>
        <v>16900</v>
      </c>
      <c r="J28" s="14">
        <f>J29</f>
        <v>16900</v>
      </c>
      <c r="K28" s="14">
        <f t="shared" si="1"/>
        <v>16900</v>
      </c>
      <c r="L28" s="69" t="e">
        <f t="shared" si="2"/>
        <v>#DIV/0!</v>
      </c>
      <c r="M28" s="69">
        <f t="shared" si="3"/>
        <v>2.1231155778894473</v>
      </c>
    </row>
    <row r="29" spans="1:13" ht="56.25">
      <c r="A29" s="23"/>
      <c r="B29" s="25" t="s">
        <v>57</v>
      </c>
      <c r="C29" s="14"/>
      <c r="D29" s="14"/>
      <c r="E29" s="14"/>
      <c r="F29" s="17"/>
      <c r="G29" s="17"/>
      <c r="H29" s="21"/>
      <c r="I29" s="17">
        <v>16900</v>
      </c>
      <c r="J29" s="17">
        <f t="shared" si="0"/>
        <v>16900</v>
      </c>
      <c r="K29" s="17">
        <f t="shared" si="1"/>
        <v>16900</v>
      </c>
      <c r="L29" s="68" t="e">
        <f t="shared" si="2"/>
        <v>#DIV/0!</v>
      </c>
      <c r="M29" s="68">
        <f t="shared" si="3"/>
        <v>2.1231155778894473</v>
      </c>
    </row>
    <row r="30" spans="1:13" ht="43.5" customHeight="1" hidden="1">
      <c r="A30" s="15" t="s">
        <v>9</v>
      </c>
      <c r="B30" s="27" t="s">
        <v>10</v>
      </c>
      <c r="C30" s="28">
        <f>C31+C34+C36+C37+C38</f>
        <v>1358583</v>
      </c>
      <c r="D30" s="8">
        <f>D31+D34+D36+D37+D38</f>
        <v>-450883</v>
      </c>
      <c r="E30" s="28">
        <f>C30+D30</f>
        <v>907700</v>
      </c>
      <c r="F30" s="28">
        <f>F31+F36+F37+F38</f>
        <v>-85080</v>
      </c>
      <c r="G30" s="28">
        <f t="shared" si="5"/>
        <v>822620</v>
      </c>
      <c r="H30" s="28">
        <f>H31+H34+H36+H37+H38+H25</f>
        <v>690000</v>
      </c>
      <c r="I30" s="8">
        <f>I31+I34+I36+I37+I38</f>
        <v>0</v>
      </c>
      <c r="J30" s="28">
        <f t="shared" si="0"/>
        <v>822620</v>
      </c>
      <c r="K30" s="28">
        <f t="shared" si="1"/>
        <v>0</v>
      </c>
      <c r="L30" s="70">
        <f t="shared" si="2"/>
        <v>0</v>
      </c>
      <c r="M30" s="70">
        <f t="shared" si="3"/>
        <v>0</v>
      </c>
    </row>
    <row r="31" spans="1:13" ht="43.5" customHeight="1" hidden="1">
      <c r="A31" s="15" t="s">
        <v>4</v>
      </c>
      <c r="B31" s="12" t="s">
        <v>12</v>
      </c>
      <c r="C31" s="29">
        <f>SUM(C32:C33)</f>
        <v>87700</v>
      </c>
      <c r="D31" s="14">
        <f>SUM(D32:D33)</f>
        <v>0</v>
      </c>
      <c r="E31" s="29">
        <f>C31+D31</f>
        <v>87700</v>
      </c>
      <c r="F31" s="29">
        <f>SUM(F32:F33)</f>
        <v>-35080</v>
      </c>
      <c r="G31" s="29">
        <f t="shared" si="5"/>
        <v>52620</v>
      </c>
      <c r="H31" s="21"/>
      <c r="I31" s="14">
        <f>SUM(I32:I33)</f>
        <v>0</v>
      </c>
      <c r="J31" s="29">
        <f t="shared" si="0"/>
        <v>52620</v>
      </c>
      <c r="K31" s="29">
        <f t="shared" si="1"/>
        <v>0</v>
      </c>
      <c r="L31" s="71">
        <f t="shared" si="2"/>
        <v>0</v>
      </c>
      <c r="M31" s="71">
        <f t="shared" si="3"/>
        <v>0</v>
      </c>
    </row>
    <row r="32" spans="1:13" s="32" customFormat="1" ht="43.5" customHeight="1" hidden="1">
      <c r="A32" s="30"/>
      <c r="B32" s="20" t="s">
        <v>15</v>
      </c>
      <c r="C32" s="17">
        <v>84000</v>
      </c>
      <c r="D32" s="17"/>
      <c r="E32" s="17">
        <f>C32+D32</f>
        <v>84000</v>
      </c>
      <c r="F32" s="17">
        <v>-31380</v>
      </c>
      <c r="G32" s="17">
        <f t="shared" si="5"/>
        <v>52620</v>
      </c>
      <c r="H32" s="31"/>
      <c r="I32" s="17"/>
      <c r="J32" s="17">
        <f t="shared" si="0"/>
        <v>52620</v>
      </c>
      <c r="K32" s="17">
        <f t="shared" si="1"/>
        <v>0</v>
      </c>
      <c r="L32" s="68">
        <f t="shared" si="2"/>
        <v>0</v>
      </c>
      <c r="M32" s="68">
        <f t="shared" si="3"/>
        <v>0</v>
      </c>
    </row>
    <row r="33" spans="1:13" s="32" customFormat="1" ht="37.5" hidden="1">
      <c r="A33" s="30"/>
      <c r="B33" s="20" t="s">
        <v>28</v>
      </c>
      <c r="C33" s="17">
        <v>3700</v>
      </c>
      <c r="D33" s="17"/>
      <c r="E33" s="17">
        <f>C33+D33</f>
        <v>3700</v>
      </c>
      <c r="F33" s="17">
        <v>-3700</v>
      </c>
      <c r="G33" s="17">
        <f t="shared" si="5"/>
        <v>0</v>
      </c>
      <c r="H33" s="31"/>
      <c r="I33" s="17"/>
      <c r="J33" s="17">
        <f t="shared" si="0"/>
        <v>0</v>
      </c>
      <c r="K33" s="17">
        <f t="shared" si="1"/>
        <v>0</v>
      </c>
      <c r="L33" s="68" t="e">
        <f t="shared" si="2"/>
        <v>#DIV/0!</v>
      </c>
      <c r="M33" s="68">
        <f t="shared" si="3"/>
        <v>0</v>
      </c>
    </row>
    <row r="34" spans="1:13" ht="43.5" customHeight="1" hidden="1">
      <c r="A34" s="23" t="s">
        <v>17</v>
      </c>
      <c r="B34" s="26" t="s">
        <v>16</v>
      </c>
      <c r="C34" s="14">
        <f>SUM(C35)</f>
        <v>200883</v>
      </c>
      <c r="D34" s="14">
        <f>SUM(D35)</f>
        <v>-200883</v>
      </c>
      <c r="E34" s="8"/>
      <c r="F34" s="8">
        <f>SUM(F35)</f>
        <v>-200883</v>
      </c>
      <c r="G34" s="8"/>
      <c r="H34" s="21"/>
      <c r="I34" s="8">
        <f>SUM(I35)</f>
        <v>0</v>
      </c>
      <c r="J34" s="8">
        <f t="shared" si="0"/>
        <v>0</v>
      </c>
      <c r="K34" s="8">
        <f t="shared" si="1"/>
        <v>0</v>
      </c>
      <c r="L34" s="72" t="e">
        <f t="shared" si="2"/>
        <v>#DIV/0!</v>
      </c>
      <c r="M34" s="72">
        <f t="shared" si="3"/>
        <v>0</v>
      </c>
    </row>
    <row r="35" spans="1:13" ht="43.5" customHeight="1" hidden="1">
      <c r="A35" s="33"/>
      <c r="B35" s="34" t="s">
        <v>25</v>
      </c>
      <c r="C35" s="17">
        <v>200883</v>
      </c>
      <c r="D35" s="17">
        <v>-200883</v>
      </c>
      <c r="E35" s="17"/>
      <c r="F35" s="17">
        <v>-200883</v>
      </c>
      <c r="G35" s="17"/>
      <c r="H35" s="21"/>
      <c r="I35" s="17"/>
      <c r="J35" s="17">
        <f t="shared" si="0"/>
        <v>0</v>
      </c>
      <c r="K35" s="17">
        <f t="shared" si="1"/>
        <v>0</v>
      </c>
      <c r="L35" s="68" t="e">
        <f t="shared" si="2"/>
        <v>#DIV/0!</v>
      </c>
      <c r="M35" s="68">
        <f t="shared" si="3"/>
        <v>0</v>
      </c>
    </row>
    <row r="36" spans="1:13" s="35" customFormat="1" ht="43.5" customHeight="1" hidden="1">
      <c r="A36" s="23" t="s">
        <v>17</v>
      </c>
      <c r="B36" s="26" t="s">
        <v>21</v>
      </c>
      <c r="C36" s="14">
        <v>70000</v>
      </c>
      <c r="D36" s="14">
        <v>50000</v>
      </c>
      <c r="E36" s="14">
        <f>C36+D36</f>
        <v>120000</v>
      </c>
      <c r="F36" s="14">
        <v>-50000</v>
      </c>
      <c r="G36" s="14">
        <f>E36+F36</f>
        <v>70000</v>
      </c>
      <c r="H36" s="14">
        <v>90000</v>
      </c>
      <c r="I36" s="14"/>
      <c r="J36" s="14">
        <f t="shared" si="0"/>
        <v>70000</v>
      </c>
      <c r="K36" s="14">
        <f t="shared" si="1"/>
        <v>0</v>
      </c>
      <c r="L36" s="69">
        <f t="shared" si="2"/>
        <v>0</v>
      </c>
      <c r="M36" s="69">
        <f t="shared" si="3"/>
        <v>0</v>
      </c>
    </row>
    <row r="37" spans="1:13" ht="19.5" hidden="1">
      <c r="A37" s="23" t="s">
        <v>22</v>
      </c>
      <c r="B37" s="26" t="s">
        <v>27</v>
      </c>
      <c r="C37" s="14">
        <v>200000</v>
      </c>
      <c r="D37" s="14"/>
      <c r="E37" s="14">
        <f>C37+D37</f>
        <v>200000</v>
      </c>
      <c r="F37" s="14"/>
      <c r="G37" s="14">
        <f>E37+F37</f>
        <v>200000</v>
      </c>
      <c r="H37" s="14">
        <v>400000</v>
      </c>
      <c r="I37" s="14"/>
      <c r="J37" s="14">
        <f t="shared" si="0"/>
        <v>200000</v>
      </c>
      <c r="K37" s="14">
        <f t="shared" si="1"/>
        <v>0</v>
      </c>
      <c r="L37" s="69">
        <f t="shared" si="2"/>
        <v>0</v>
      </c>
      <c r="M37" s="69">
        <f t="shared" si="3"/>
        <v>0</v>
      </c>
    </row>
    <row r="38" spans="1:13" ht="39" hidden="1">
      <c r="A38" s="23" t="s">
        <v>23</v>
      </c>
      <c r="B38" s="36" t="s">
        <v>45</v>
      </c>
      <c r="C38" s="14">
        <v>800000</v>
      </c>
      <c r="D38" s="14">
        <v>-300000</v>
      </c>
      <c r="E38" s="14">
        <f>C38+D38</f>
        <v>500000</v>
      </c>
      <c r="F38" s="14"/>
      <c r="G38" s="14">
        <f>E38+F38</f>
        <v>500000</v>
      </c>
      <c r="H38" s="14">
        <v>200000</v>
      </c>
      <c r="I38" s="14"/>
      <c r="J38" s="14">
        <f t="shared" si="0"/>
        <v>500000</v>
      </c>
      <c r="K38" s="14">
        <f t="shared" si="1"/>
        <v>0</v>
      </c>
      <c r="L38" s="69">
        <f t="shared" si="2"/>
        <v>0</v>
      </c>
      <c r="M38" s="69">
        <f t="shared" si="3"/>
        <v>0</v>
      </c>
    </row>
    <row r="39" spans="1:13" ht="56.25">
      <c r="A39" s="37"/>
      <c r="B39" s="38" t="s">
        <v>11</v>
      </c>
      <c r="C39" s="39">
        <f>C40+C66</f>
        <v>216000</v>
      </c>
      <c r="D39" s="8">
        <f>D40+D66</f>
        <v>4051663</v>
      </c>
      <c r="E39" s="39">
        <f>C39+D39</f>
        <v>4267663</v>
      </c>
      <c r="F39" s="39">
        <f>F40+F66</f>
        <v>-417527</v>
      </c>
      <c r="G39" s="39">
        <f>E39+F39</f>
        <v>3850136</v>
      </c>
      <c r="H39" s="21"/>
      <c r="I39" s="8">
        <f>I40+I66</f>
        <v>494260</v>
      </c>
      <c r="J39" s="39">
        <f t="shared" si="0"/>
        <v>4344396</v>
      </c>
      <c r="K39" s="39">
        <f t="shared" si="1"/>
        <v>494260</v>
      </c>
      <c r="L39" s="73">
        <f t="shared" si="2"/>
        <v>0.12837468598511845</v>
      </c>
      <c r="M39" s="73">
        <f t="shared" si="3"/>
        <v>62.0929648241206</v>
      </c>
    </row>
    <row r="40" spans="1:13" ht="18.75">
      <c r="A40" s="15" t="s">
        <v>2</v>
      </c>
      <c r="B40" s="27" t="s">
        <v>3</v>
      </c>
      <c r="C40" s="40">
        <f>C43</f>
        <v>60000</v>
      </c>
      <c r="D40" s="8">
        <f>D41+D43+D51+D45</f>
        <v>2885911</v>
      </c>
      <c r="E40" s="40">
        <f>C40+D40</f>
        <v>2945911</v>
      </c>
      <c r="F40" s="40">
        <f>F41+F43+F51+F45</f>
        <v>-371664</v>
      </c>
      <c r="G40" s="40">
        <f>E40+F40</f>
        <v>2574247</v>
      </c>
      <c r="H40" s="21"/>
      <c r="I40" s="8">
        <f>I41+I43+I51+I45+I52</f>
        <v>517660</v>
      </c>
      <c r="J40" s="40">
        <f t="shared" si="0"/>
        <v>3091907</v>
      </c>
      <c r="K40" s="40">
        <f t="shared" si="1"/>
        <v>517660</v>
      </c>
      <c r="L40" s="74">
        <f t="shared" si="2"/>
        <v>0.2010918144218484</v>
      </c>
      <c r="M40" s="74">
        <f t="shared" si="3"/>
        <v>65.03266331658291</v>
      </c>
    </row>
    <row r="41" spans="1:13" ht="58.5">
      <c r="A41" s="11" t="s">
        <v>4</v>
      </c>
      <c r="B41" s="12" t="s">
        <v>38</v>
      </c>
      <c r="C41" s="41"/>
      <c r="D41" s="14">
        <f>D42</f>
        <v>2477760</v>
      </c>
      <c r="E41" s="14">
        <f>E42</f>
        <v>2477760</v>
      </c>
      <c r="F41" s="14">
        <f>F42</f>
        <v>-371664</v>
      </c>
      <c r="G41" s="14">
        <f>G42</f>
        <v>2106096</v>
      </c>
      <c r="H41" s="21"/>
      <c r="I41" s="14">
        <f>I42</f>
        <v>503200</v>
      </c>
      <c r="J41" s="14">
        <f t="shared" si="0"/>
        <v>2609296</v>
      </c>
      <c r="K41" s="14">
        <f t="shared" si="1"/>
        <v>503200</v>
      </c>
      <c r="L41" s="69">
        <f t="shared" si="2"/>
        <v>0.23892548107968486</v>
      </c>
      <c r="M41" s="69">
        <f t="shared" si="3"/>
        <v>63.21608040201005</v>
      </c>
    </row>
    <row r="42" spans="1:13" ht="37.5">
      <c r="A42" s="15"/>
      <c r="B42" s="42" t="s">
        <v>19</v>
      </c>
      <c r="C42" s="40"/>
      <c r="D42" s="17">
        <v>2477760</v>
      </c>
      <c r="E42" s="43">
        <f aca="true" t="shared" si="6" ref="E42:E51">C42+D42</f>
        <v>2477760</v>
      </c>
      <c r="F42" s="43">
        <v>-371664</v>
      </c>
      <c r="G42" s="43">
        <f aca="true" t="shared" si="7" ref="G42:G51">E42+F42</f>
        <v>2106096</v>
      </c>
      <c r="H42" s="21"/>
      <c r="I42" s="43">
        <v>503200</v>
      </c>
      <c r="J42" s="43">
        <f t="shared" si="0"/>
        <v>2609296</v>
      </c>
      <c r="K42" s="43">
        <f t="shared" si="1"/>
        <v>503200</v>
      </c>
      <c r="L42" s="75">
        <f t="shared" si="2"/>
        <v>0.23892548107968486</v>
      </c>
      <c r="M42" s="75">
        <f t="shared" si="3"/>
        <v>63.21608040201005</v>
      </c>
    </row>
    <row r="43" spans="1:13" ht="58.5" hidden="1">
      <c r="A43" s="44" t="s">
        <v>17</v>
      </c>
      <c r="B43" s="26" t="s">
        <v>24</v>
      </c>
      <c r="C43" s="41">
        <f>C44</f>
        <v>60000</v>
      </c>
      <c r="D43" s="14">
        <f>D44</f>
        <v>0</v>
      </c>
      <c r="E43" s="41">
        <f t="shared" si="6"/>
        <v>60000</v>
      </c>
      <c r="F43" s="41">
        <f>F44</f>
        <v>0</v>
      </c>
      <c r="G43" s="41">
        <f t="shared" si="7"/>
        <v>60000</v>
      </c>
      <c r="H43" s="21"/>
      <c r="I43" s="14">
        <f>I44</f>
        <v>0</v>
      </c>
      <c r="J43" s="41">
        <f t="shared" si="0"/>
        <v>60000</v>
      </c>
      <c r="K43" s="41">
        <f t="shared" si="1"/>
        <v>0</v>
      </c>
      <c r="L43" s="76">
        <f t="shared" si="2"/>
        <v>0</v>
      </c>
      <c r="M43" s="76">
        <f t="shared" si="3"/>
        <v>0</v>
      </c>
    </row>
    <row r="44" spans="1:13" ht="37.5" hidden="1">
      <c r="A44" s="45"/>
      <c r="B44" s="34" t="s">
        <v>29</v>
      </c>
      <c r="C44" s="46">
        <v>60000</v>
      </c>
      <c r="D44" s="46"/>
      <c r="E44" s="46">
        <f t="shared" si="6"/>
        <v>60000</v>
      </c>
      <c r="F44" s="46"/>
      <c r="G44" s="46">
        <f t="shared" si="7"/>
        <v>60000</v>
      </c>
      <c r="H44" s="21"/>
      <c r="I44" s="46"/>
      <c r="J44" s="46">
        <f t="shared" si="0"/>
        <v>60000</v>
      </c>
      <c r="K44" s="46">
        <f t="shared" si="1"/>
        <v>0</v>
      </c>
      <c r="L44" s="68">
        <f t="shared" si="2"/>
        <v>0</v>
      </c>
      <c r="M44" s="68">
        <f t="shared" si="3"/>
        <v>0</v>
      </c>
    </row>
    <row r="45" spans="1:13" ht="19.5">
      <c r="A45" s="45" t="s">
        <v>22</v>
      </c>
      <c r="B45" s="26" t="s">
        <v>37</v>
      </c>
      <c r="C45" s="47"/>
      <c r="D45" s="47">
        <v>16700</v>
      </c>
      <c r="E45" s="47">
        <f t="shared" si="6"/>
        <v>16700</v>
      </c>
      <c r="F45" s="47"/>
      <c r="G45" s="47">
        <f t="shared" si="7"/>
        <v>16700</v>
      </c>
      <c r="H45" s="21"/>
      <c r="I45" s="47">
        <f>I46+I48</f>
        <v>1008</v>
      </c>
      <c r="J45" s="47">
        <f t="shared" si="0"/>
        <v>17708</v>
      </c>
      <c r="K45" s="47">
        <f t="shared" si="1"/>
        <v>1008</v>
      </c>
      <c r="L45" s="69">
        <f t="shared" si="2"/>
        <v>0.060359281437125746</v>
      </c>
      <c r="M45" s="69">
        <f t="shared" si="3"/>
        <v>0.12663316582914572</v>
      </c>
    </row>
    <row r="46" spans="1:13" ht="43.5" customHeight="1" hidden="1">
      <c r="A46" s="45"/>
      <c r="B46" s="26" t="s">
        <v>32</v>
      </c>
      <c r="C46" s="47"/>
      <c r="D46" s="47">
        <v>16700</v>
      </c>
      <c r="E46" s="47">
        <f t="shared" si="6"/>
        <v>16700</v>
      </c>
      <c r="F46" s="47"/>
      <c r="G46" s="47">
        <f t="shared" si="7"/>
        <v>16700</v>
      </c>
      <c r="H46" s="21"/>
      <c r="I46" s="47"/>
      <c r="J46" s="47">
        <f t="shared" si="0"/>
        <v>16700</v>
      </c>
      <c r="K46" s="47">
        <f t="shared" si="1"/>
        <v>0</v>
      </c>
      <c r="L46" s="69">
        <f t="shared" si="2"/>
        <v>0</v>
      </c>
      <c r="M46" s="69">
        <f t="shared" si="3"/>
        <v>0</v>
      </c>
    </row>
    <row r="47" spans="1:13" ht="43.5" customHeight="1" hidden="1">
      <c r="A47" s="45"/>
      <c r="B47" s="34" t="s">
        <v>33</v>
      </c>
      <c r="C47" s="47"/>
      <c r="D47" s="46">
        <v>16700</v>
      </c>
      <c r="E47" s="47">
        <f t="shared" si="6"/>
        <v>16700</v>
      </c>
      <c r="F47" s="47"/>
      <c r="G47" s="48">
        <f t="shared" si="7"/>
        <v>16700</v>
      </c>
      <c r="H47" s="21"/>
      <c r="I47" s="48"/>
      <c r="J47" s="48">
        <f t="shared" si="0"/>
        <v>16700</v>
      </c>
      <c r="K47" s="48">
        <f t="shared" si="1"/>
        <v>0</v>
      </c>
      <c r="L47" s="77">
        <f t="shared" si="2"/>
        <v>0</v>
      </c>
      <c r="M47" s="77">
        <f t="shared" si="3"/>
        <v>0</v>
      </c>
    </row>
    <row r="48" spans="1:13" ht="58.5">
      <c r="A48" s="45"/>
      <c r="B48" s="49" t="s">
        <v>59</v>
      </c>
      <c r="C48" s="47"/>
      <c r="D48" s="46"/>
      <c r="E48" s="47"/>
      <c r="F48" s="47"/>
      <c r="G48" s="48"/>
      <c r="H48" s="21"/>
      <c r="I48" s="47">
        <f>SUM(I49:I50)</f>
        <v>1008</v>
      </c>
      <c r="J48" s="47">
        <f t="shared" si="0"/>
        <v>1008</v>
      </c>
      <c r="K48" s="47">
        <f t="shared" si="1"/>
        <v>1008</v>
      </c>
      <c r="L48" s="69" t="e">
        <f t="shared" si="2"/>
        <v>#DIV/0!</v>
      </c>
      <c r="M48" s="69">
        <f t="shared" si="3"/>
        <v>0.12663316582914572</v>
      </c>
    </row>
    <row r="49" spans="1:13" ht="48.75" customHeight="1">
      <c r="A49" s="45"/>
      <c r="B49" s="50" t="s">
        <v>60</v>
      </c>
      <c r="C49" s="47"/>
      <c r="D49" s="46"/>
      <c r="E49" s="47"/>
      <c r="F49" s="47"/>
      <c r="G49" s="48"/>
      <c r="H49" s="21"/>
      <c r="I49" s="46">
        <v>77</v>
      </c>
      <c r="J49" s="48">
        <f t="shared" si="0"/>
        <v>77</v>
      </c>
      <c r="K49" s="48">
        <f t="shared" si="1"/>
        <v>77</v>
      </c>
      <c r="L49" s="77" t="e">
        <f t="shared" si="2"/>
        <v>#DIV/0!</v>
      </c>
      <c r="M49" s="77">
        <f t="shared" si="3"/>
        <v>0.009673366834170855</v>
      </c>
    </row>
    <row r="50" spans="1:13" ht="37.5">
      <c r="A50" s="45"/>
      <c r="B50" s="51" t="s">
        <v>61</v>
      </c>
      <c r="C50" s="47"/>
      <c r="D50" s="46"/>
      <c r="E50" s="47"/>
      <c r="F50" s="47"/>
      <c r="G50" s="48"/>
      <c r="H50" s="21"/>
      <c r="I50" s="46">
        <v>931</v>
      </c>
      <c r="J50" s="48">
        <f t="shared" si="0"/>
        <v>931</v>
      </c>
      <c r="K50" s="48">
        <f t="shared" si="1"/>
        <v>931</v>
      </c>
      <c r="L50" s="77" t="e">
        <f t="shared" si="2"/>
        <v>#DIV/0!</v>
      </c>
      <c r="M50" s="77">
        <f t="shared" si="3"/>
        <v>0.11695979899497487</v>
      </c>
    </row>
    <row r="51" spans="1:13" ht="58.5" hidden="1">
      <c r="A51" s="44" t="s">
        <v>23</v>
      </c>
      <c r="B51" s="52" t="s">
        <v>36</v>
      </c>
      <c r="C51" s="47"/>
      <c r="D51" s="47">
        <f>221500+169951</f>
        <v>391451</v>
      </c>
      <c r="E51" s="47">
        <f t="shared" si="6"/>
        <v>391451</v>
      </c>
      <c r="F51" s="47"/>
      <c r="G51" s="47">
        <f t="shared" si="7"/>
        <v>391451</v>
      </c>
      <c r="H51" s="21"/>
      <c r="I51" s="47"/>
      <c r="J51" s="47">
        <f t="shared" si="0"/>
        <v>391451</v>
      </c>
      <c r="K51" s="47">
        <f t="shared" si="1"/>
        <v>0</v>
      </c>
      <c r="L51" s="69">
        <f t="shared" si="2"/>
        <v>0</v>
      </c>
      <c r="M51" s="69">
        <f t="shared" si="3"/>
        <v>0</v>
      </c>
    </row>
    <row r="52" spans="1:13" ht="39">
      <c r="A52" s="44" t="s">
        <v>56</v>
      </c>
      <c r="B52" s="52" t="s">
        <v>40</v>
      </c>
      <c r="C52" s="47"/>
      <c r="D52" s="47"/>
      <c r="E52" s="47"/>
      <c r="F52" s="47"/>
      <c r="G52" s="47"/>
      <c r="H52" s="21"/>
      <c r="I52" s="47">
        <f>SUM(I53+I65)</f>
        <v>13452</v>
      </c>
      <c r="J52" s="47">
        <f>SUM(G52:I52)</f>
        <v>13452</v>
      </c>
      <c r="K52" s="47">
        <f t="shared" si="1"/>
        <v>13452</v>
      </c>
      <c r="L52" s="69" t="e">
        <f t="shared" si="2"/>
        <v>#DIV/0!</v>
      </c>
      <c r="M52" s="69">
        <f t="shared" si="3"/>
        <v>1.6899497487437185</v>
      </c>
    </row>
    <row r="53" spans="1:13" ht="38.25">
      <c r="A53" s="44"/>
      <c r="B53" s="53" t="s">
        <v>80</v>
      </c>
      <c r="C53" s="47"/>
      <c r="D53" s="47"/>
      <c r="E53" s="47"/>
      <c r="F53" s="47"/>
      <c r="G53" s="47"/>
      <c r="H53" s="21"/>
      <c r="I53" s="48">
        <f>SUM(I54:I64)</f>
        <v>13300</v>
      </c>
      <c r="J53" s="48">
        <f aca="true" t="shared" si="8" ref="J53:J65">SUM(G53:I53)</f>
        <v>13300</v>
      </c>
      <c r="K53" s="48">
        <f t="shared" si="1"/>
        <v>13300</v>
      </c>
      <c r="L53" s="77" t="e">
        <f t="shared" si="2"/>
        <v>#DIV/0!</v>
      </c>
      <c r="M53" s="77">
        <f t="shared" si="3"/>
        <v>1.670854271356784</v>
      </c>
    </row>
    <row r="54" spans="1:13" ht="37.5">
      <c r="A54" s="44"/>
      <c r="B54" s="54" t="s">
        <v>62</v>
      </c>
      <c r="C54" s="47"/>
      <c r="D54" s="47"/>
      <c r="E54" s="47"/>
      <c r="F54" s="47"/>
      <c r="G54" s="47"/>
      <c r="H54" s="21"/>
      <c r="I54" s="46">
        <v>621</v>
      </c>
      <c r="J54" s="46">
        <f t="shared" si="8"/>
        <v>621</v>
      </c>
      <c r="K54" s="46">
        <f t="shared" si="1"/>
        <v>621</v>
      </c>
      <c r="L54" s="68" t="e">
        <f t="shared" si="2"/>
        <v>#DIV/0!</v>
      </c>
      <c r="M54" s="68">
        <f t="shared" si="3"/>
        <v>0.07801507537688442</v>
      </c>
    </row>
    <row r="55" spans="1:13" ht="37.5">
      <c r="A55" s="44"/>
      <c r="B55" s="54" t="s">
        <v>63</v>
      </c>
      <c r="C55" s="47"/>
      <c r="D55" s="47"/>
      <c r="E55" s="47"/>
      <c r="F55" s="47"/>
      <c r="G55" s="47"/>
      <c r="H55" s="21"/>
      <c r="I55" s="46">
        <v>1142</v>
      </c>
      <c r="J55" s="46">
        <f t="shared" si="8"/>
        <v>1142</v>
      </c>
      <c r="K55" s="46">
        <f t="shared" si="1"/>
        <v>1142</v>
      </c>
      <c r="L55" s="68" t="e">
        <f t="shared" si="2"/>
        <v>#DIV/0!</v>
      </c>
      <c r="M55" s="68">
        <f t="shared" si="3"/>
        <v>0.14346733668341707</v>
      </c>
    </row>
    <row r="56" spans="1:13" ht="37.5">
      <c r="A56" s="44"/>
      <c r="B56" s="54" t="s">
        <v>64</v>
      </c>
      <c r="C56" s="47"/>
      <c r="D56" s="47"/>
      <c r="E56" s="47"/>
      <c r="F56" s="47"/>
      <c r="G56" s="47"/>
      <c r="H56" s="21"/>
      <c r="I56" s="46">
        <v>1457</v>
      </c>
      <c r="J56" s="46">
        <f t="shared" si="8"/>
        <v>1457</v>
      </c>
      <c r="K56" s="46">
        <f t="shared" si="1"/>
        <v>1457</v>
      </c>
      <c r="L56" s="68" t="e">
        <f t="shared" si="2"/>
        <v>#DIV/0!</v>
      </c>
      <c r="M56" s="68">
        <f t="shared" si="3"/>
        <v>0.18304020100502513</v>
      </c>
    </row>
    <row r="57" spans="1:13" ht="37.5">
      <c r="A57" s="44"/>
      <c r="B57" s="54" t="s">
        <v>65</v>
      </c>
      <c r="C57" s="47"/>
      <c r="D57" s="47"/>
      <c r="E57" s="47"/>
      <c r="F57" s="47"/>
      <c r="G57" s="47"/>
      <c r="H57" s="21"/>
      <c r="I57" s="46">
        <v>381</v>
      </c>
      <c r="J57" s="46">
        <f t="shared" si="8"/>
        <v>381</v>
      </c>
      <c r="K57" s="46">
        <f t="shared" si="1"/>
        <v>381</v>
      </c>
      <c r="L57" s="68" t="e">
        <f t="shared" si="2"/>
        <v>#DIV/0!</v>
      </c>
      <c r="M57" s="68">
        <f t="shared" si="3"/>
        <v>0.0478643216080402</v>
      </c>
    </row>
    <row r="58" spans="1:13" ht="37.5">
      <c r="A58" s="44"/>
      <c r="B58" s="54" t="s">
        <v>66</v>
      </c>
      <c r="C58" s="47"/>
      <c r="D58" s="47"/>
      <c r="E58" s="47"/>
      <c r="F58" s="47"/>
      <c r="G58" s="47"/>
      <c r="H58" s="21"/>
      <c r="I58" s="46">
        <v>574</v>
      </c>
      <c r="J58" s="46">
        <f t="shared" si="8"/>
        <v>574</v>
      </c>
      <c r="K58" s="46">
        <f t="shared" si="1"/>
        <v>574</v>
      </c>
      <c r="L58" s="68" t="e">
        <f t="shared" si="2"/>
        <v>#DIV/0!</v>
      </c>
      <c r="M58" s="68">
        <f t="shared" si="3"/>
        <v>0.0721105527638191</v>
      </c>
    </row>
    <row r="59" spans="1:13" ht="37.5">
      <c r="A59" s="44"/>
      <c r="B59" s="54" t="s">
        <v>67</v>
      </c>
      <c r="C59" s="47"/>
      <c r="D59" s="47"/>
      <c r="E59" s="47"/>
      <c r="F59" s="47"/>
      <c r="G59" s="47"/>
      <c r="H59" s="21"/>
      <c r="I59" s="46">
        <v>298</v>
      </c>
      <c r="J59" s="46">
        <f t="shared" si="8"/>
        <v>298</v>
      </c>
      <c r="K59" s="46">
        <f t="shared" si="1"/>
        <v>298</v>
      </c>
      <c r="L59" s="68" t="e">
        <f t="shared" si="2"/>
        <v>#DIV/0!</v>
      </c>
      <c r="M59" s="68">
        <f t="shared" si="3"/>
        <v>0.03743718592964824</v>
      </c>
    </row>
    <row r="60" spans="1:13" ht="37.5">
      <c r="A60" s="44"/>
      <c r="B60" s="54" t="s">
        <v>68</v>
      </c>
      <c r="C60" s="47"/>
      <c r="D60" s="47"/>
      <c r="E60" s="47"/>
      <c r="F60" s="47"/>
      <c r="G60" s="47"/>
      <c r="H60" s="21"/>
      <c r="I60" s="46">
        <v>623</v>
      </c>
      <c r="J60" s="46">
        <f t="shared" si="8"/>
        <v>623</v>
      </c>
      <c r="K60" s="46">
        <f t="shared" si="1"/>
        <v>623</v>
      </c>
      <c r="L60" s="68" t="e">
        <f t="shared" si="2"/>
        <v>#DIV/0!</v>
      </c>
      <c r="M60" s="68">
        <f t="shared" si="3"/>
        <v>0.07826633165829146</v>
      </c>
    </row>
    <row r="61" spans="1:13" ht="37.5">
      <c r="A61" s="44"/>
      <c r="B61" s="54" t="s">
        <v>69</v>
      </c>
      <c r="C61" s="47"/>
      <c r="D61" s="47"/>
      <c r="E61" s="47"/>
      <c r="F61" s="47"/>
      <c r="G61" s="47"/>
      <c r="H61" s="21"/>
      <c r="I61" s="46">
        <v>1142</v>
      </c>
      <c r="J61" s="46">
        <f t="shared" si="8"/>
        <v>1142</v>
      </c>
      <c r="K61" s="46">
        <f t="shared" si="1"/>
        <v>1142</v>
      </c>
      <c r="L61" s="68" t="e">
        <f t="shared" si="2"/>
        <v>#DIV/0!</v>
      </c>
      <c r="M61" s="68">
        <f t="shared" si="3"/>
        <v>0.14346733668341707</v>
      </c>
    </row>
    <row r="62" spans="1:13" ht="37.5">
      <c r="A62" s="44"/>
      <c r="B62" s="54" t="s">
        <v>70</v>
      </c>
      <c r="C62" s="47"/>
      <c r="D62" s="47"/>
      <c r="E62" s="47"/>
      <c r="F62" s="47"/>
      <c r="G62" s="47"/>
      <c r="H62" s="21"/>
      <c r="I62" s="46">
        <v>3397</v>
      </c>
      <c r="J62" s="46">
        <f t="shared" si="8"/>
        <v>3397</v>
      </c>
      <c r="K62" s="46">
        <f t="shared" si="1"/>
        <v>3397</v>
      </c>
      <c r="L62" s="68" t="e">
        <f t="shared" si="2"/>
        <v>#DIV/0!</v>
      </c>
      <c r="M62" s="68">
        <f t="shared" si="3"/>
        <v>0.4267587939698492</v>
      </c>
    </row>
    <row r="63" spans="1:13" ht="37.5">
      <c r="A63" s="44"/>
      <c r="B63" s="54" t="s">
        <v>71</v>
      </c>
      <c r="C63" s="47"/>
      <c r="D63" s="47"/>
      <c r="E63" s="47"/>
      <c r="F63" s="47"/>
      <c r="G63" s="47"/>
      <c r="H63" s="21"/>
      <c r="I63" s="46">
        <v>2293</v>
      </c>
      <c r="J63" s="46">
        <f t="shared" si="8"/>
        <v>2293</v>
      </c>
      <c r="K63" s="46">
        <f t="shared" si="1"/>
        <v>2293</v>
      </c>
      <c r="L63" s="68" t="e">
        <f t="shared" si="2"/>
        <v>#DIV/0!</v>
      </c>
      <c r="M63" s="68">
        <f t="shared" si="3"/>
        <v>0.2880653266331658</v>
      </c>
    </row>
    <row r="64" spans="1:13" ht="37.5">
      <c r="A64" s="44"/>
      <c r="B64" s="54" t="s">
        <v>72</v>
      </c>
      <c r="C64" s="47"/>
      <c r="D64" s="47"/>
      <c r="E64" s="47"/>
      <c r="F64" s="47"/>
      <c r="G64" s="47"/>
      <c r="H64" s="21"/>
      <c r="I64" s="46">
        <v>1372</v>
      </c>
      <c r="J64" s="46">
        <f t="shared" si="8"/>
        <v>1372</v>
      </c>
      <c r="K64" s="46">
        <f t="shared" si="1"/>
        <v>1372</v>
      </c>
      <c r="L64" s="68" t="e">
        <f t="shared" si="2"/>
        <v>#DIV/0!</v>
      </c>
      <c r="M64" s="68">
        <f t="shared" si="3"/>
        <v>0.17236180904522613</v>
      </c>
    </row>
    <row r="65" spans="1:13" ht="38.25">
      <c r="A65" s="44"/>
      <c r="B65" s="55" t="s">
        <v>73</v>
      </c>
      <c r="C65" s="47"/>
      <c r="D65" s="47"/>
      <c r="E65" s="47"/>
      <c r="F65" s="47"/>
      <c r="G65" s="47"/>
      <c r="H65" s="21"/>
      <c r="I65" s="48">
        <v>152</v>
      </c>
      <c r="J65" s="48">
        <f t="shared" si="8"/>
        <v>152</v>
      </c>
      <c r="K65" s="48">
        <f t="shared" si="1"/>
        <v>152</v>
      </c>
      <c r="L65" s="77" t="e">
        <f t="shared" si="2"/>
        <v>#DIV/0!</v>
      </c>
      <c r="M65" s="77">
        <f t="shared" si="3"/>
        <v>0.019095477386934675</v>
      </c>
    </row>
    <row r="66" spans="1:13" ht="18.75">
      <c r="A66" s="15" t="s">
        <v>9</v>
      </c>
      <c r="B66" s="27" t="s">
        <v>10</v>
      </c>
      <c r="C66" s="40">
        <f>C70</f>
        <v>156000</v>
      </c>
      <c r="D66" s="8">
        <f>D67+D70+D71</f>
        <v>1165752</v>
      </c>
      <c r="E66" s="40">
        <f>C66+D66</f>
        <v>1321752</v>
      </c>
      <c r="F66" s="40">
        <f>F67+F70+F71</f>
        <v>-45863</v>
      </c>
      <c r="G66" s="40">
        <f aca="true" t="shared" si="9" ref="G66:G72">E66+F66</f>
        <v>1275889</v>
      </c>
      <c r="H66" s="21"/>
      <c r="I66" s="8">
        <f>I67+I70+I71</f>
        <v>-23400</v>
      </c>
      <c r="J66" s="40">
        <f t="shared" si="0"/>
        <v>1252489</v>
      </c>
      <c r="K66" s="40">
        <f t="shared" si="1"/>
        <v>-23400</v>
      </c>
      <c r="L66" s="74">
        <f t="shared" si="2"/>
        <v>-0.018340153414599547</v>
      </c>
      <c r="M66" s="74">
        <f t="shared" si="3"/>
        <v>-2.9396984924623117</v>
      </c>
    </row>
    <row r="67" spans="1:13" ht="39" hidden="1">
      <c r="A67" s="23" t="s">
        <v>4</v>
      </c>
      <c r="B67" s="26" t="s">
        <v>16</v>
      </c>
      <c r="C67" s="40"/>
      <c r="D67" s="14">
        <f>SUM(D68:D69)</f>
        <v>305752</v>
      </c>
      <c r="E67" s="41">
        <f>D67</f>
        <v>305752</v>
      </c>
      <c r="F67" s="41">
        <f>SUM(F68:F69)</f>
        <v>-45863</v>
      </c>
      <c r="G67" s="56">
        <f t="shared" si="9"/>
        <v>259889</v>
      </c>
      <c r="H67" s="21"/>
      <c r="I67" s="14">
        <f>SUM(I68:I69)</f>
        <v>0</v>
      </c>
      <c r="J67" s="56">
        <f t="shared" si="0"/>
        <v>259889</v>
      </c>
      <c r="K67" s="56">
        <f t="shared" si="1"/>
        <v>0</v>
      </c>
      <c r="L67" s="78">
        <f t="shared" si="2"/>
        <v>0</v>
      </c>
      <c r="M67" s="78">
        <f t="shared" si="3"/>
        <v>0</v>
      </c>
    </row>
    <row r="68" spans="1:13" ht="75" hidden="1">
      <c r="A68" s="33"/>
      <c r="B68" s="34" t="s">
        <v>46</v>
      </c>
      <c r="C68" s="40"/>
      <c r="D68" s="17">
        <v>200883</v>
      </c>
      <c r="E68" s="43">
        <v>200883</v>
      </c>
      <c r="F68" s="43">
        <v>-30133</v>
      </c>
      <c r="G68" s="57">
        <f t="shared" si="9"/>
        <v>170750</v>
      </c>
      <c r="H68" s="21"/>
      <c r="I68" s="57"/>
      <c r="J68" s="57">
        <f t="shared" si="0"/>
        <v>170750</v>
      </c>
      <c r="K68" s="57">
        <f t="shared" si="1"/>
        <v>0</v>
      </c>
      <c r="L68" s="79">
        <f t="shared" si="2"/>
        <v>0</v>
      </c>
      <c r="M68" s="79">
        <f t="shared" si="3"/>
        <v>0</v>
      </c>
    </row>
    <row r="69" spans="1:13" ht="56.25" hidden="1">
      <c r="A69" s="33"/>
      <c r="B69" s="34" t="s">
        <v>42</v>
      </c>
      <c r="C69" s="40"/>
      <c r="D69" s="17">
        <v>104869</v>
      </c>
      <c r="E69" s="43">
        <f>D69</f>
        <v>104869</v>
      </c>
      <c r="F69" s="43">
        <v>-15730</v>
      </c>
      <c r="G69" s="57">
        <f t="shared" si="9"/>
        <v>89139</v>
      </c>
      <c r="H69" s="21"/>
      <c r="I69" s="57"/>
      <c r="J69" s="57">
        <f t="shared" si="0"/>
        <v>89139</v>
      </c>
      <c r="K69" s="57">
        <f t="shared" si="1"/>
        <v>0</v>
      </c>
      <c r="L69" s="79">
        <f t="shared" si="2"/>
        <v>0</v>
      </c>
      <c r="M69" s="79">
        <f t="shared" si="3"/>
        <v>0</v>
      </c>
    </row>
    <row r="70" spans="1:13" ht="39">
      <c r="A70" s="58" t="s">
        <v>17</v>
      </c>
      <c r="B70" s="26" t="s">
        <v>26</v>
      </c>
      <c r="C70" s="56">
        <v>156000</v>
      </c>
      <c r="D70" s="56"/>
      <c r="E70" s="56">
        <f>C70+D70</f>
        <v>156000</v>
      </c>
      <c r="F70" s="56"/>
      <c r="G70" s="56">
        <f t="shared" si="9"/>
        <v>156000</v>
      </c>
      <c r="H70" s="21"/>
      <c r="I70" s="56">
        <f>-23400</f>
        <v>-23400</v>
      </c>
      <c r="J70" s="56">
        <f t="shared" si="0"/>
        <v>132600</v>
      </c>
      <c r="K70" s="56">
        <f t="shared" si="1"/>
        <v>-23400</v>
      </c>
      <c r="L70" s="78">
        <f t="shared" si="2"/>
        <v>-0.15</v>
      </c>
      <c r="M70" s="78">
        <f t="shared" si="3"/>
        <v>-2.9396984924623117</v>
      </c>
    </row>
    <row r="71" spans="1:13" ht="78" hidden="1">
      <c r="A71" s="58" t="s">
        <v>31</v>
      </c>
      <c r="B71" s="26" t="s">
        <v>47</v>
      </c>
      <c r="C71" s="56"/>
      <c r="D71" s="56">
        <v>860000</v>
      </c>
      <c r="E71" s="56">
        <f>C71+D71</f>
        <v>860000</v>
      </c>
      <c r="F71" s="56"/>
      <c r="G71" s="56">
        <f t="shared" si="9"/>
        <v>860000</v>
      </c>
      <c r="H71" s="21"/>
      <c r="I71" s="56"/>
      <c r="J71" s="56">
        <f t="shared" si="0"/>
        <v>860000</v>
      </c>
      <c r="K71" s="56">
        <f t="shared" si="1"/>
        <v>0</v>
      </c>
      <c r="L71" s="78">
        <f t="shared" si="2"/>
        <v>0</v>
      </c>
      <c r="M71" s="78">
        <f t="shared" si="3"/>
        <v>0</v>
      </c>
    </row>
    <row r="72" spans="1:13" ht="18.75">
      <c r="A72" s="59"/>
      <c r="B72" s="60" t="s">
        <v>5</v>
      </c>
      <c r="C72" s="61">
        <f>C9+C39</f>
        <v>5547078</v>
      </c>
      <c r="D72" s="8">
        <f>D9+D39</f>
        <v>4342807</v>
      </c>
      <c r="E72" s="61">
        <f>C72+D72</f>
        <v>9889885</v>
      </c>
      <c r="F72" s="61">
        <f>F9+F39</f>
        <v>-1037843</v>
      </c>
      <c r="G72" s="61">
        <f t="shared" si="9"/>
        <v>8852042</v>
      </c>
      <c r="H72" s="61">
        <f>H9+H39</f>
        <v>2950000</v>
      </c>
      <c r="I72" s="8">
        <f>I9+I39</f>
        <v>7960</v>
      </c>
      <c r="J72" s="61">
        <f t="shared" si="0"/>
        <v>8860002</v>
      </c>
      <c r="K72" s="61">
        <f t="shared" si="1"/>
        <v>7960</v>
      </c>
      <c r="L72" s="72">
        <f t="shared" si="2"/>
        <v>0.0008992275454635213</v>
      </c>
      <c r="M72" s="72">
        <f t="shared" si="3"/>
        <v>1</v>
      </c>
    </row>
  </sheetData>
  <sheetProtection/>
  <mergeCells count="6">
    <mergeCell ref="A9:B9"/>
    <mergeCell ref="B1:J1"/>
    <mergeCell ref="B2:J2"/>
    <mergeCell ref="B3:J3"/>
    <mergeCell ref="A5:K5"/>
    <mergeCell ref="A6:K6"/>
  </mergeCells>
  <printOptions/>
  <pageMargins left="1.1811023622047245" right="0" top="0.7874015748031497" bottom="0.5118110236220472" header="0.1968503937007874" footer="0.5118110236220472"/>
  <pageSetup horizontalDpi="600" verticalDpi="600" orientation="landscape" paperSize="9" r:id="rId1"/>
  <headerFooter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Депатамент Финансов 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Огурцова</dc:creator>
  <cp:keywords/>
  <dc:description/>
  <cp:lastModifiedBy>Чернышев Петр Сергеевич</cp:lastModifiedBy>
  <cp:lastPrinted>2009-09-30T05:41:08Z</cp:lastPrinted>
  <dcterms:created xsi:type="dcterms:W3CDTF">2005-05-06T07:09:42Z</dcterms:created>
  <dcterms:modified xsi:type="dcterms:W3CDTF">2009-09-30T07:17:08Z</dcterms:modified>
  <cp:category/>
  <cp:version/>
  <cp:contentType/>
  <cp:contentStatus/>
</cp:coreProperties>
</file>